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0425" windowHeight="8355" tabRatio="617" activeTab="0"/>
  </bookViews>
  <sheets>
    <sheet name="基本登録" sheetId="1" r:id="rId1"/>
    <sheet name="育成期" sheetId="2" r:id="rId2"/>
    <sheet name="育成期グラフ" sheetId="3" r:id="rId3"/>
    <sheet name="生産期" sheetId="4" r:id="rId4"/>
    <sheet name="生産期グラフ" sheetId="5" r:id="rId5"/>
    <sheet name="孵化成績" sheetId="6" r:id="rId6"/>
    <sheet name="孵化成績グラフ" sheetId="7" r:id="rId7"/>
    <sheet name="指標登録" sheetId="8" r:id="rId8"/>
  </sheets>
  <definedNames>
    <definedName name="_xlnm.Print_Area" localSheetId="2">'育成期グラフ'!$A$1:$AG$37</definedName>
    <definedName name="_xlnm.Print_Area" localSheetId="4">'生産期グラフ'!$A$1:$V$37</definedName>
    <definedName name="_xlnm.Print_Area" localSheetId="6">'孵化成績グラフ'!$A$1:$K$37</definedName>
  </definedNames>
  <calcPr fullCalcOnLoad="1"/>
</workbook>
</file>

<file path=xl/sharedStrings.xml><?xml version="1.0" encoding="utf-8"?>
<sst xmlns="http://schemas.openxmlformats.org/spreadsheetml/2006/main" count="274" uniqueCount="127">
  <si>
    <t>会社名</t>
  </si>
  <si>
    <t>フロック№</t>
  </si>
  <si>
    <t>農場名</t>
  </si>
  <si>
    <t>　　　　　　　月</t>
  </si>
  <si>
    <t>　　　　　　　日</t>
  </si>
  <si>
    <t>餌付羽数</t>
  </si>
  <si>
    <t>２４週令末羽数</t>
  </si>
  <si>
    <t>育成率</t>
  </si>
  <si>
    <t>アウト羽数</t>
  </si>
  <si>
    <t>生存率</t>
  </si>
  <si>
    <t>育成期給餌量</t>
  </si>
  <si>
    <t>生産期給餌量</t>
  </si>
  <si>
    <t>５％産卵日令</t>
  </si>
  <si>
    <t>２０％産卵日令</t>
  </si>
  <si>
    <t>３０％産卵日令</t>
  </si>
  <si>
    <t>５０％産卵日令</t>
  </si>
  <si>
    <t>産卵ピーク</t>
  </si>
  <si>
    <t>(週令)</t>
  </si>
  <si>
    <t>産卵持続８０％以上</t>
  </si>
  <si>
    <t>産卵持続７０％以上</t>
  </si>
  <si>
    <t>ＨＨＥ</t>
  </si>
  <si>
    <t>ＨＨＨＥ</t>
  </si>
  <si>
    <t>採種率</t>
  </si>
  <si>
    <t>ＦＥＲ（対産卵）</t>
  </si>
  <si>
    <t>ＦＥＲ（対種卵）</t>
  </si>
  <si>
    <t>ＨＨＣ</t>
  </si>
  <si>
    <t>指標使用年度</t>
  </si>
  <si>
    <t>♂</t>
  </si>
  <si>
    <t>年</t>
  </si>
  <si>
    <t>月</t>
  </si>
  <si>
    <t>日</t>
  </si>
  <si>
    <t>羽</t>
  </si>
  <si>
    <t>％</t>
  </si>
  <si>
    <t>ｇ／羽</t>
  </si>
  <si>
    <t>週</t>
  </si>
  <si>
    <t>週間</t>
  </si>
  <si>
    <t>卵</t>
  </si>
  <si>
    <t>ｇ／卵</t>
  </si>
  <si>
    <t>♀</t>
  </si>
  <si>
    <t>餌付年月日</t>
  </si>
  <si>
    <t>週令</t>
  </si>
  <si>
    <t>合　　計</t>
  </si>
  <si>
    <t>日令</t>
  </si>
  <si>
    <t>(週末)</t>
  </si>
  <si>
    <t>年月日</t>
  </si>
  <si>
    <t>♂羽数</t>
  </si>
  <si>
    <t>週末</t>
  </si>
  <si>
    <t>延羽数</t>
  </si>
  <si>
    <t>♀羽数</t>
  </si>
  <si>
    <t>♂給餌量</t>
  </si>
  <si>
    <t>ｇ／日羽</t>
  </si>
  <si>
    <t>♀給餌量</t>
  </si>
  <si>
    <t>合計</t>
  </si>
  <si>
    <t>(累積)</t>
  </si>
  <si>
    <t>♂体重</t>
  </si>
  <si>
    <t>体重</t>
  </si>
  <si>
    <t>ＣＶ</t>
  </si>
  <si>
    <t>♀・正常群</t>
  </si>
  <si>
    <t>♀・小群</t>
  </si>
  <si>
    <t>点灯</t>
  </si>
  <si>
    <t>時間</t>
  </si>
  <si>
    <t>舎内温度</t>
  </si>
  <si>
    <t>最高</t>
  </si>
  <si>
    <t>最低</t>
  </si>
  <si>
    <t>備考</t>
  </si>
  <si>
    <t>配雄率</t>
  </si>
  <si>
    <t>卵重</t>
  </si>
  <si>
    <t>産卵数</t>
  </si>
  <si>
    <t>累計</t>
  </si>
  <si>
    <t>ＨＤＡ</t>
  </si>
  <si>
    <t>種卵数</t>
  </si>
  <si>
    <t>累積</t>
  </si>
  <si>
    <t>（累積）</t>
  </si>
  <si>
    <t>（週間）</t>
  </si>
  <si>
    <t>（週末）</t>
  </si>
  <si>
    <t>貯卵</t>
  </si>
  <si>
    <t>日数</t>
  </si>
  <si>
    <t>入卵数</t>
  </si>
  <si>
    <t>無精</t>
  </si>
  <si>
    <t>卵数</t>
  </si>
  <si>
    <t>対入</t>
  </si>
  <si>
    <t>卵％</t>
  </si>
  <si>
    <t>中止</t>
  </si>
  <si>
    <t>生存卵数</t>
  </si>
  <si>
    <t>(熟卵)</t>
  </si>
  <si>
    <t>検卵日</t>
  </si>
  <si>
    <t>検卵方法</t>
  </si>
  <si>
    <t>死籠</t>
  </si>
  <si>
    <t>＊検卵方法は１か２のどちらかを記入。</t>
  </si>
  <si>
    <t>日目</t>
  </si>
  <si>
    <t>無精卵のみ引いた数字。</t>
  </si>
  <si>
    <t>無精卵と中止卵を引いた数字（生存卵）。</t>
  </si>
  <si>
    <t>対熟</t>
  </si>
  <si>
    <t>孵化卵数</t>
  </si>
  <si>
    <t>（発生）</t>
  </si>
  <si>
    <t>トータ</t>
  </si>
  <si>
    <t>羽数</t>
  </si>
  <si>
    <t>対発</t>
  </si>
  <si>
    <t>生％</t>
  </si>
  <si>
    <t>正常雛数</t>
  </si>
  <si>
    <t>ﾍﾝﾊｳｽ</t>
  </si>
  <si>
    <t>１羽当り</t>
  </si>
  <si>
    <t>商品羽数</t>
  </si>
  <si>
    <t>育成期指標</t>
  </si>
  <si>
    <t>♂体重指標</t>
  </si>
  <si>
    <t>♂給与量指標</t>
  </si>
  <si>
    <t>♀体重指標</t>
  </si>
  <si>
    <t>♀給与量指標</t>
  </si>
  <si>
    <t>生産期指標</t>
  </si>
  <si>
    <t>ｇ</t>
  </si>
  <si>
    <t>ｴｯｸﾞﾏｽ</t>
  </si>
  <si>
    <t>孵化成績指標</t>
  </si>
  <si>
    <t>対入卵</t>
  </si>
  <si>
    <t>孵化率％</t>
  </si>
  <si>
    <t>餌付　　　　年</t>
  </si>
  <si>
    <t>使用方法：</t>
  </si>
  <si>
    <t>黄色のセル</t>
  </si>
  <si>
    <t>へ必要情報を記入して下さい。</t>
  </si>
  <si>
    <t>HHC</t>
  </si>
  <si>
    <t>累積</t>
  </si>
  <si>
    <t>♂</t>
  </si>
  <si>
    <t>♀インシーズン</t>
  </si>
  <si>
    <t>チャンキー種鶏指標 2016年度版</t>
  </si>
  <si>
    <t>鶏群基本登録 2016年度版</t>
  </si>
  <si>
    <t>チャンキー種鶏飼養管理記録表（育成期成績）　2016年度版</t>
  </si>
  <si>
    <t>チャンキー種鶏飼養管理記録表（生産期成績）　2016年度版</t>
  </si>
  <si>
    <t>チャンキー種鶏飼養管理記録表（孵化成績）2016年度版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</si>
</sst>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"/>
    <numFmt numFmtId="178" formatCode="yy/mm/dd"/>
    <numFmt numFmtId="179" formatCode="hh:mm"/>
    <numFmt numFmtId="180" formatCode="#,##0_ "/>
    <numFmt numFmtId="181" formatCode="#,##0.0_ "/>
    <numFmt numFmtId="182" formatCode="#,##0.0_);[Red]\(#,##0.0\)"/>
    <numFmt numFmtId="183" formatCode="#,##0_);[Red]\(#,##0\)"/>
  </numFmts>
  <fonts count="5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24"/>
      <name val="ＭＳ Ｐゴシック"/>
      <family val="3"/>
    </font>
    <font>
      <b/>
      <u val="single"/>
      <sz val="2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i/>
      <sz val="12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.5"/>
      <color indexed="8"/>
      <name val="ＭＳ Ｐゴシック"/>
      <family val="3"/>
    </font>
    <font>
      <b/>
      <u val="single"/>
      <sz val="28"/>
      <color indexed="8"/>
      <name val="ＭＳ Ｐゴシック"/>
      <family val="3"/>
    </font>
    <font>
      <b/>
      <u val="single"/>
      <sz val="2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27"/>
      <color indexed="8"/>
      <name val="ＭＳ Ｐゴシック"/>
      <family val="3"/>
    </font>
    <font>
      <b/>
      <sz val="22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31" borderId="4" applyNumberFormat="0" applyAlignment="0" applyProtection="0"/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176" fontId="7" fillId="0" borderId="11" xfId="0" applyNumberFormat="1" applyFont="1" applyBorder="1" applyAlignment="1" applyProtection="1">
      <alignment/>
      <protection hidden="1"/>
    </xf>
    <xf numFmtId="0" fontId="7" fillId="0" borderId="10" xfId="0" applyNumberFormat="1" applyFont="1" applyBorder="1" applyAlignment="1">
      <alignment horizontal="centerContinuous"/>
    </xf>
    <xf numFmtId="0" fontId="7" fillId="0" borderId="14" xfId="0" applyNumberFormat="1" applyFont="1" applyBorder="1" applyAlignment="1">
      <alignment horizontal="centerContinuous"/>
    </xf>
    <xf numFmtId="0" fontId="7" fillId="0" borderId="15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77" fontId="7" fillId="0" borderId="12" xfId="0" applyNumberFormat="1" applyFont="1" applyBorder="1" applyAlignment="1">
      <alignment/>
    </xf>
    <xf numFmtId="177" fontId="7" fillId="0" borderId="16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11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178" fontId="7" fillId="0" borderId="15" xfId="0" applyNumberFormat="1" applyFont="1" applyBorder="1" applyAlignment="1">
      <alignment/>
    </xf>
    <xf numFmtId="177" fontId="7" fillId="0" borderId="15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178" fontId="7" fillId="0" borderId="16" xfId="0" applyNumberFormat="1" applyFont="1" applyBorder="1" applyAlignment="1">
      <alignment/>
    </xf>
    <xf numFmtId="178" fontId="7" fillId="0" borderId="14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77" fontId="7" fillId="0" borderId="10" xfId="0" applyNumberFormat="1" applyFont="1" applyBorder="1" applyAlignment="1">
      <alignment/>
    </xf>
    <xf numFmtId="179" fontId="7" fillId="0" borderId="1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7" fillId="0" borderId="20" xfId="0" applyNumberFormat="1" applyFont="1" applyBorder="1" applyAlignment="1">
      <alignment/>
    </xf>
    <xf numFmtId="178" fontId="7" fillId="0" borderId="17" xfId="0" applyNumberFormat="1" applyFont="1" applyBorder="1" applyAlignment="1">
      <alignment/>
    </xf>
    <xf numFmtId="178" fontId="7" fillId="0" borderId="21" xfId="0" applyNumberFormat="1" applyFont="1" applyBorder="1" applyAlignment="1">
      <alignment/>
    </xf>
    <xf numFmtId="0" fontId="7" fillId="0" borderId="15" xfId="0" applyNumberFormat="1" applyFont="1" applyBorder="1" applyAlignment="1" applyProtection="1">
      <alignment/>
      <protection/>
    </xf>
    <xf numFmtId="0" fontId="7" fillId="0" borderId="22" xfId="0" applyNumberFormat="1" applyFont="1" applyBorder="1" applyAlignment="1">
      <alignment/>
    </xf>
    <xf numFmtId="0" fontId="7" fillId="0" borderId="23" xfId="0" applyNumberFormat="1" applyFont="1" applyBorder="1" applyAlignment="1">
      <alignment/>
    </xf>
    <xf numFmtId="0" fontId="7" fillId="0" borderId="24" xfId="0" applyNumberFormat="1" applyFont="1" applyBorder="1" applyAlignment="1">
      <alignment/>
    </xf>
    <xf numFmtId="0" fontId="10" fillId="0" borderId="25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26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7" fillId="0" borderId="27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7" fillId="0" borderId="29" xfId="0" applyNumberFormat="1" applyFont="1" applyBorder="1" applyAlignment="1">
      <alignment/>
    </xf>
    <xf numFmtId="0" fontId="7" fillId="33" borderId="30" xfId="0" applyNumberFormat="1" applyFont="1" applyFill="1" applyBorder="1" applyAlignment="1" applyProtection="1">
      <alignment/>
      <protection locked="0"/>
    </xf>
    <xf numFmtId="0" fontId="7" fillId="33" borderId="31" xfId="0" applyNumberFormat="1" applyFont="1" applyFill="1" applyBorder="1" applyAlignment="1" applyProtection="1">
      <alignment/>
      <protection locked="0"/>
    </xf>
    <xf numFmtId="3" fontId="7" fillId="33" borderId="12" xfId="0" applyNumberFormat="1" applyFont="1" applyFill="1" applyBorder="1" applyAlignment="1" applyProtection="1">
      <alignment/>
      <protection locked="0"/>
    </xf>
    <xf numFmtId="3" fontId="7" fillId="33" borderId="16" xfId="0" applyNumberFormat="1" applyFont="1" applyFill="1" applyBorder="1" applyAlignment="1" applyProtection="1">
      <alignment/>
      <protection locked="0"/>
    </xf>
    <xf numFmtId="0" fontId="7" fillId="33" borderId="12" xfId="0" applyNumberFormat="1" applyFont="1" applyFill="1" applyBorder="1" applyAlignment="1" applyProtection="1">
      <alignment/>
      <protection locked="0"/>
    </xf>
    <xf numFmtId="0" fontId="7" fillId="33" borderId="16" xfId="0" applyNumberFormat="1" applyFont="1" applyFill="1" applyBorder="1" applyAlignment="1" applyProtection="1">
      <alignment/>
      <protection locked="0"/>
    </xf>
    <xf numFmtId="0" fontId="7" fillId="33" borderId="10" xfId="0" applyNumberFormat="1" applyFont="1" applyFill="1" applyBorder="1" applyAlignment="1" applyProtection="1">
      <alignment/>
      <protection locked="0"/>
    </xf>
    <xf numFmtId="0" fontId="7" fillId="33" borderId="32" xfId="0" applyNumberFormat="1" applyFont="1" applyFill="1" applyBorder="1" applyAlignment="1">
      <alignment/>
    </xf>
    <xf numFmtId="179" fontId="7" fillId="33" borderId="10" xfId="0" applyNumberFormat="1" applyFont="1" applyFill="1" applyBorder="1" applyAlignment="1" applyProtection="1">
      <alignment/>
      <protection locked="0"/>
    </xf>
    <xf numFmtId="179" fontId="7" fillId="33" borderId="12" xfId="0" applyNumberFormat="1" applyFont="1" applyFill="1" applyBorder="1" applyAlignment="1" applyProtection="1">
      <alignment/>
      <protection locked="0"/>
    </xf>
    <xf numFmtId="0" fontId="7" fillId="33" borderId="0" xfId="0" applyNumberFormat="1" applyFont="1" applyFill="1" applyAlignment="1" applyProtection="1">
      <alignment/>
      <protection locked="0"/>
    </xf>
    <xf numFmtId="0" fontId="7" fillId="0" borderId="33" xfId="0" applyNumberFormat="1" applyFont="1" applyBorder="1" applyAlignment="1">
      <alignment/>
    </xf>
    <xf numFmtId="0" fontId="7" fillId="0" borderId="34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/>
    </xf>
    <xf numFmtId="0" fontId="8" fillId="0" borderId="11" xfId="0" applyNumberFormat="1" applyFont="1" applyBorder="1" applyAlignment="1" applyProtection="1">
      <alignment/>
      <protection/>
    </xf>
    <xf numFmtId="0" fontId="7" fillId="0" borderId="17" xfId="0" applyNumberFormat="1" applyFont="1" applyBorder="1" applyAlignment="1" applyProtection="1">
      <alignment/>
      <protection/>
    </xf>
    <xf numFmtId="0" fontId="7" fillId="0" borderId="39" xfId="0" applyNumberFormat="1" applyFont="1" applyBorder="1" applyAlignment="1">
      <alignment/>
    </xf>
    <xf numFmtId="0" fontId="8" fillId="0" borderId="40" xfId="0" applyNumberFormat="1" applyFont="1" applyBorder="1" applyAlignment="1">
      <alignment/>
    </xf>
    <xf numFmtId="178" fontId="7" fillId="0" borderId="17" xfId="0" applyNumberFormat="1" applyFont="1" applyBorder="1" applyAlignment="1" applyProtection="1">
      <alignment/>
      <protection/>
    </xf>
    <xf numFmtId="180" fontId="7" fillId="33" borderId="10" xfId="0" applyNumberFormat="1" applyFont="1" applyFill="1" applyBorder="1" applyAlignment="1" applyProtection="1">
      <alignment/>
      <protection locked="0"/>
    </xf>
    <xf numFmtId="180" fontId="7" fillId="33" borderId="15" xfId="0" applyNumberFormat="1" applyFont="1" applyFill="1" applyBorder="1" applyAlignment="1" applyProtection="1">
      <alignment/>
      <protection locked="0"/>
    </xf>
    <xf numFmtId="180" fontId="7" fillId="33" borderId="12" xfId="0" applyNumberFormat="1" applyFont="1" applyFill="1" applyBorder="1" applyAlignment="1" applyProtection="1">
      <alignment/>
      <protection locked="0"/>
    </xf>
    <xf numFmtId="180" fontId="7" fillId="33" borderId="16" xfId="0" applyNumberFormat="1" applyFont="1" applyFill="1" applyBorder="1" applyAlignment="1" applyProtection="1">
      <alignment/>
      <protection locked="0"/>
    </xf>
    <xf numFmtId="181" fontId="7" fillId="0" borderId="15" xfId="0" applyNumberFormat="1" applyFont="1" applyBorder="1" applyAlignment="1">
      <alignment/>
    </xf>
    <xf numFmtId="181" fontId="7" fillId="0" borderId="16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81" fontId="7" fillId="33" borderId="10" xfId="0" applyNumberFormat="1" applyFont="1" applyFill="1" applyBorder="1" applyAlignment="1" applyProtection="1">
      <alignment/>
      <protection locked="0"/>
    </xf>
    <xf numFmtId="181" fontId="7" fillId="33" borderId="12" xfId="0" applyNumberFormat="1" applyFont="1" applyFill="1" applyBorder="1" applyAlignment="1" applyProtection="1">
      <alignment/>
      <protection locked="0"/>
    </xf>
    <xf numFmtId="181" fontId="7" fillId="33" borderId="15" xfId="0" applyNumberFormat="1" applyFont="1" applyFill="1" applyBorder="1" applyAlignment="1" applyProtection="1">
      <alignment/>
      <protection locked="0"/>
    </xf>
    <xf numFmtId="181" fontId="7" fillId="33" borderId="41" xfId="0" applyNumberFormat="1" applyFont="1" applyFill="1" applyBorder="1" applyAlignment="1" applyProtection="1">
      <alignment/>
      <protection locked="0"/>
    </xf>
    <xf numFmtId="181" fontId="7" fillId="33" borderId="17" xfId="0" applyNumberFormat="1" applyFont="1" applyFill="1" applyBorder="1" applyAlignment="1" applyProtection="1">
      <alignment/>
      <protection locked="0"/>
    </xf>
    <xf numFmtId="181" fontId="7" fillId="33" borderId="16" xfId="0" applyNumberFormat="1" applyFont="1" applyFill="1" applyBorder="1" applyAlignment="1" applyProtection="1">
      <alignment/>
      <protection locked="0"/>
    </xf>
    <xf numFmtId="181" fontId="7" fillId="0" borderId="10" xfId="0" applyNumberFormat="1" applyFont="1" applyBorder="1" applyAlignment="1">
      <alignment/>
    </xf>
    <xf numFmtId="182" fontId="7" fillId="33" borderId="10" xfId="0" applyNumberFormat="1" applyFont="1" applyFill="1" applyBorder="1" applyAlignment="1" applyProtection="1">
      <alignment/>
      <protection locked="0"/>
    </xf>
    <xf numFmtId="182" fontId="7" fillId="33" borderId="15" xfId="0" applyNumberFormat="1" applyFont="1" applyFill="1" applyBorder="1" applyAlignment="1" applyProtection="1">
      <alignment/>
      <protection locked="0"/>
    </xf>
    <xf numFmtId="182" fontId="7" fillId="33" borderId="12" xfId="0" applyNumberFormat="1" applyFont="1" applyFill="1" applyBorder="1" applyAlignment="1" applyProtection="1">
      <alignment/>
      <protection locked="0"/>
    </xf>
    <xf numFmtId="182" fontId="7" fillId="33" borderId="16" xfId="0" applyNumberFormat="1" applyFont="1" applyFill="1" applyBorder="1" applyAlignment="1" applyProtection="1">
      <alignment/>
      <protection locked="0"/>
    </xf>
    <xf numFmtId="182" fontId="7" fillId="0" borderId="10" xfId="0" applyNumberFormat="1" applyFont="1" applyBorder="1" applyAlignment="1">
      <alignment/>
    </xf>
    <xf numFmtId="182" fontId="7" fillId="0" borderId="15" xfId="0" applyNumberFormat="1" applyFont="1" applyBorder="1" applyAlignment="1">
      <alignment/>
    </xf>
    <xf numFmtId="178" fontId="7" fillId="0" borderId="39" xfId="0" applyNumberFormat="1" applyFont="1" applyBorder="1" applyAlignment="1">
      <alignment/>
    </xf>
    <xf numFmtId="183" fontId="7" fillId="0" borderId="40" xfId="0" applyNumberFormat="1" applyFont="1" applyBorder="1" applyAlignment="1">
      <alignment/>
    </xf>
    <xf numFmtId="183" fontId="7" fillId="0" borderId="39" xfId="0" applyNumberFormat="1" applyFont="1" applyBorder="1" applyAlignment="1">
      <alignment/>
    </xf>
    <xf numFmtId="183" fontId="7" fillId="0" borderId="11" xfId="0" applyNumberFormat="1" applyFont="1" applyBorder="1" applyAlignment="1" applyProtection="1">
      <alignment/>
      <protection/>
    </xf>
    <xf numFmtId="183" fontId="7" fillId="0" borderId="17" xfId="0" applyNumberFormat="1" applyFont="1" applyBorder="1" applyAlignment="1" applyProtection="1">
      <alignment/>
      <protection/>
    </xf>
    <xf numFmtId="182" fontId="7" fillId="0" borderId="39" xfId="0" applyNumberFormat="1" applyFont="1" applyBorder="1" applyAlignment="1">
      <alignment/>
    </xf>
    <xf numFmtId="182" fontId="7" fillId="0" borderId="17" xfId="0" applyNumberFormat="1" applyFont="1" applyBorder="1" applyAlignment="1" applyProtection="1">
      <alignment/>
      <protection/>
    </xf>
    <xf numFmtId="182" fontId="7" fillId="0" borderId="39" xfId="0" applyNumberFormat="1" applyFont="1" applyBorder="1" applyAlignment="1" applyProtection="1">
      <alignment/>
      <protection/>
    </xf>
    <xf numFmtId="182" fontId="7" fillId="0" borderId="40" xfId="0" applyNumberFormat="1" applyFont="1" applyBorder="1" applyAlignment="1">
      <alignment/>
    </xf>
    <xf numFmtId="182" fontId="7" fillId="0" borderId="11" xfId="0" applyNumberFormat="1" applyFont="1" applyBorder="1" applyAlignment="1" applyProtection="1">
      <alignment/>
      <protection/>
    </xf>
    <xf numFmtId="182" fontId="7" fillId="33" borderId="39" xfId="0" applyNumberFormat="1" applyFont="1" applyFill="1" applyBorder="1" applyAlignment="1" applyProtection="1">
      <alignment/>
      <protection locked="0"/>
    </xf>
    <xf numFmtId="182" fontId="7" fillId="33" borderId="17" xfId="0" applyNumberFormat="1" applyFont="1" applyFill="1" applyBorder="1" applyAlignment="1" applyProtection="1">
      <alignment/>
      <protection locked="0"/>
    </xf>
    <xf numFmtId="183" fontId="7" fillId="33" borderId="40" xfId="0" applyNumberFormat="1" applyFont="1" applyFill="1" applyBorder="1" applyAlignment="1" applyProtection="1">
      <alignment/>
      <protection locked="0"/>
    </xf>
    <xf numFmtId="183" fontId="7" fillId="33" borderId="11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7" fillId="0" borderId="10" xfId="0" applyNumberFormat="1" applyFont="1" applyBorder="1" applyAlignment="1" applyProtection="1">
      <alignment horizontal="centerContinuous"/>
      <protection/>
    </xf>
    <xf numFmtId="0" fontId="7" fillId="0" borderId="14" xfId="0" applyNumberFormat="1" applyFont="1" applyBorder="1" applyAlignment="1" applyProtection="1">
      <alignment horizontal="centerContinuous"/>
      <protection/>
    </xf>
    <xf numFmtId="0" fontId="7" fillId="0" borderId="15" xfId="0" applyNumberFormat="1" applyFont="1" applyBorder="1" applyAlignment="1" applyProtection="1">
      <alignment horizontal="centerContinuous"/>
      <protection/>
    </xf>
    <xf numFmtId="0" fontId="7" fillId="0" borderId="15" xfId="0" applyNumberFormat="1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7" fillId="0" borderId="16" xfId="0" applyNumberFormat="1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/>
      <protection/>
    </xf>
    <xf numFmtId="0" fontId="7" fillId="0" borderId="17" xfId="0" applyNumberFormat="1" applyFont="1" applyBorder="1" applyAlignment="1" applyProtection="1">
      <alignment/>
      <protection/>
    </xf>
    <xf numFmtId="0" fontId="7" fillId="0" borderId="17" xfId="0" applyNumberFormat="1" applyFont="1" applyBorder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177" fontId="7" fillId="0" borderId="15" xfId="0" applyNumberFormat="1" applyFont="1" applyBorder="1" applyAlignment="1" applyProtection="1">
      <alignment/>
      <protection/>
    </xf>
    <xf numFmtId="3" fontId="7" fillId="0" borderId="15" xfId="0" applyNumberFormat="1" applyFont="1" applyBorder="1" applyAlignment="1" applyProtection="1">
      <alignment/>
      <protection/>
    </xf>
    <xf numFmtId="4" fontId="7" fillId="0" borderId="15" xfId="0" applyNumberFormat="1" applyFont="1" applyBorder="1" applyAlignment="1" applyProtection="1">
      <alignment/>
      <protection/>
    </xf>
    <xf numFmtId="177" fontId="7" fillId="0" borderId="10" xfId="0" applyNumberFormat="1" applyFont="1" applyBorder="1" applyAlignment="1" applyProtection="1">
      <alignment/>
      <protection/>
    </xf>
    <xf numFmtId="0" fontId="8" fillId="0" borderId="12" xfId="0" applyNumberFormat="1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177" fontId="7" fillId="0" borderId="16" xfId="0" applyNumberFormat="1" applyFont="1" applyBorder="1" applyAlignment="1" applyProtection="1">
      <alignment/>
      <protection/>
    </xf>
    <xf numFmtId="3" fontId="7" fillId="0" borderId="16" xfId="0" applyNumberFormat="1" applyFont="1" applyBorder="1" applyAlignment="1" applyProtection="1">
      <alignment/>
      <protection/>
    </xf>
    <xf numFmtId="177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177" fontId="7" fillId="0" borderId="11" xfId="0" applyNumberFormat="1" applyFont="1" applyBorder="1" applyAlignment="1" applyProtection="1">
      <alignment/>
      <protection/>
    </xf>
    <xf numFmtId="177" fontId="7" fillId="0" borderId="17" xfId="0" applyNumberFormat="1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3" fontId="7" fillId="0" borderId="17" xfId="0" applyNumberFormat="1" applyFont="1" applyBorder="1" applyAlignment="1" applyProtection="1">
      <alignment/>
      <protection/>
    </xf>
    <xf numFmtId="177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3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/>
      <protection/>
    </xf>
    <xf numFmtId="177" fontId="7" fillId="0" borderId="12" xfId="0" applyNumberFormat="1" applyFont="1" applyBorder="1" applyAlignment="1" applyProtection="1">
      <alignment/>
      <protection/>
    </xf>
    <xf numFmtId="0" fontId="7" fillId="0" borderId="14" xfId="0" applyNumberFormat="1" applyFont="1" applyBorder="1" applyAlignment="1" applyProtection="1">
      <alignment/>
      <protection/>
    </xf>
    <xf numFmtId="0" fontId="8" fillId="0" borderId="14" xfId="0" applyNumberFormat="1" applyFont="1" applyBorder="1" applyAlignment="1" applyProtection="1">
      <alignment/>
      <protection/>
    </xf>
    <xf numFmtId="177" fontId="7" fillId="0" borderId="14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4" fontId="7" fillId="0" borderId="15" xfId="0" applyNumberFormat="1" applyFont="1" applyBorder="1" applyAlignment="1" applyProtection="1">
      <alignment/>
      <protection/>
    </xf>
    <xf numFmtId="0" fontId="7" fillId="33" borderId="42" xfId="0" applyNumberFormat="1" applyFont="1" applyFill="1" applyBorder="1" applyAlignment="1" applyProtection="1">
      <alignment horizontal="center"/>
      <protection locked="0"/>
    </xf>
    <xf numFmtId="0" fontId="7" fillId="33" borderId="43" xfId="0" applyNumberFormat="1" applyFont="1" applyFill="1" applyBorder="1" applyAlignment="1" applyProtection="1">
      <alignment horizontal="center"/>
      <protection locked="0"/>
    </xf>
    <xf numFmtId="0" fontId="7" fillId="33" borderId="44" xfId="0" applyNumberFormat="1" applyFont="1" applyFill="1" applyBorder="1" applyAlignment="1" applyProtection="1">
      <alignment horizontal="center"/>
      <protection locked="0"/>
    </xf>
    <xf numFmtId="0" fontId="7" fillId="33" borderId="45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solidFill>
                  <a:srgbClr val="000000"/>
                </a:solidFill>
              </a:rPr>
              <a:t>育成期♂　</a:t>
            </a:r>
            <a:r>
              <a:rPr lang="en-US" cap="none" sz="2700" b="1" i="0" u="none" baseline="0">
                <a:solidFill>
                  <a:srgbClr val="000000"/>
                </a:solidFill>
              </a:rPr>
              <a:t>2016</a:t>
            </a:r>
            <a:r>
              <a:rPr lang="en-US" cap="none" sz="2700" b="1" i="0" u="none" baseline="0">
                <a:solidFill>
                  <a:srgbClr val="000000"/>
                </a:solidFill>
              </a:rPr>
              <a:t>年度版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075"/>
          <c:w val="0.93225"/>
          <c:h val="0.77975"/>
        </c:manualLayout>
      </c:layout>
      <c:lineChart>
        <c:grouping val="standard"/>
        <c:varyColors val="0"/>
        <c:ser>
          <c:idx val="0"/>
          <c:order val="0"/>
          <c:tx>
            <c:v>体重指標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'指標登録'!$B$7:$B$31</c:f>
              <c:numCache>
                <c:ptCount val="25"/>
                <c:pt idx="0">
                  <c:v>150</c:v>
                </c:pt>
                <c:pt idx="1">
                  <c:v>320</c:v>
                </c:pt>
                <c:pt idx="2">
                  <c:v>525</c:v>
                </c:pt>
                <c:pt idx="3">
                  <c:v>755</c:v>
                </c:pt>
                <c:pt idx="4">
                  <c:v>945</c:v>
                </c:pt>
                <c:pt idx="5">
                  <c:v>1130</c:v>
                </c:pt>
                <c:pt idx="6">
                  <c:v>1280</c:v>
                </c:pt>
                <c:pt idx="7">
                  <c:v>1420</c:v>
                </c:pt>
                <c:pt idx="8">
                  <c:v>1545</c:v>
                </c:pt>
                <c:pt idx="9">
                  <c:v>1670</c:v>
                </c:pt>
                <c:pt idx="10">
                  <c:v>1795</c:v>
                </c:pt>
                <c:pt idx="11">
                  <c:v>1920</c:v>
                </c:pt>
                <c:pt idx="12">
                  <c:v>2045</c:v>
                </c:pt>
                <c:pt idx="13">
                  <c:v>2170</c:v>
                </c:pt>
                <c:pt idx="14">
                  <c:v>2295</c:v>
                </c:pt>
                <c:pt idx="15">
                  <c:v>2420</c:v>
                </c:pt>
                <c:pt idx="16">
                  <c:v>2560</c:v>
                </c:pt>
                <c:pt idx="17">
                  <c:v>2715</c:v>
                </c:pt>
                <c:pt idx="18">
                  <c:v>2875</c:v>
                </c:pt>
                <c:pt idx="19">
                  <c:v>3035</c:v>
                </c:pt>
                <c:pt idx="20">
                  <c:v>3195</c:v>
                </c:pt>
                <c:pt idx="21">
                  <c:v>3355</c:v>
                </c:pt>
                <c:pt idx="22">
                  <c:v>3515</c:v>
                </c:pt>
                <c:pt idx="23">
                  <c:v>3675</c:v>
                </c:pt>
                <c:pt idx="24">
                  <c:v>3825</c:v>
                </c:pt>
              </c:numCache>
            </c:numRef>
          </c:val>
          <c:smooth val="0"/>
        </c:ser>
        <c:ser>
          <c:idx val="1"/>
          <c:order val="1"/>
          <c:tx>
            <c:v>体重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'育成期'!$O$12:$O$35</c:f>
              <c:numCache>
                <c:ptCount val="24"/>
              </c:numCache>
            </c:numRef>
          </c:val>
          <c:smooth val="0"/>
        </c:ser>
        <c:marker val="1"/>
        <c:axId val="39735439"/>
        <c:axId val="22074632"/>
      </c:lineChart>
      <c:lineChart>
        <c:grouping val="standard"/>
        <c:varyColors val="0"/>
        <c:ser>
          <c:idx val="4"/>
          <c:order val="4"/>
          <c:tx>
            <c:v>ＣＶ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'育成期'!$P$12:$P$35</c:f>
              <c:numCache>
                <c:ptCount val="24"/>
              </c:numCache>
            </c:numRef>
          </c:val>
          <c:smooth val="0"/>
        </c:ser>
        <c:marker val="1"/>
        <c:axId val="64453961"/>
        <c:axId val="43214738"/>
      </c:lineChart>
      <c:scatterChart>
        <c:scatterStyle val="lineMarker"/>
        <c:varyColors val="0"/>
        <c:ser>
          <c:idx val="2"/>
          <c:order val="2"/>
          <c:tx>
            <c:v>給餌量指標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noFill/>
              <a:ln>
                <a:solidFill>
                  <a:srgbClr val="FF0000"/>
                </a:solidFill>
              </a:ln>
            </c:spPr>
          </c:marker>
          <c:yVal>
            <c:numRef>
              <c:f>'指標登録'!$C$7:$C$31</c:f>
              <c:numCache>
                <c:ptCount val="25"/>
                <c:pt idx="0">
                  <c:v>35</c:v>
                </c:pt>
                <c:pt idx="1">
                  <c:v>42</c:v>
                </c:pt>
                <c:pt idx="2">
                  <c:v>48</c:v>
                </c:pt>
                <c:pt idx="3">
                  <c:v>52</c:v>
                </c:pt>
                <c:pt idx="4">
                  <c:v>56</c:v>
                </c:pt>
                <c:pt idx="5">
                  <c:v>60</c:v>
                </c:pt>
                <c:pt idx="6">
                  <c:v>63</c:v>
                </c:pt>
                <c:pt idx="7">
                  <c:v>66</c:v>
                </c:pt>
                <c:pt idx="8">
                  <c:v>69</c:v>
                </c:pt>
                <c:pt idx="9">
                  <c:v>72</c:v>
                </c:pt>
                <c:pt idx="10">
                  <c:v>75</c:v>
                </c:pt>
                <c:pt idx="11">
                  <c:v>78</c:v>
                </c:pt>
                <c:pt idx="12">
                  <c:v>81</c:v>
                </c:pt>
                <c:pt idx="13">
                  <c:v>84</c:v>
                </c:pt>
                <c:pt idx="14">
                  <c:v>88</c:v>
                </c:pt>
                <c:pt idx="15">
                  <c:v>92</c:v>
                </c:pt>
                <c:pt idx="16">
                  <c:v>96</c:v>
                </c:pt>
                <c:pt idx="17">
                  <c:v>101</c:v>
                </c:pt>
                <c:pt idx="18">
                  <c:v>106</c:v>
                </c:pt>
                <c:pt idx="19">
                  <c:v>111</c:v>
                </c:pt>
                <c:pt idx="20">
                  <c:v>115</c:v>
                </c:pt>
                <c:pt idx="21">
                  <c:v>120</c:v>
                </c:pt>
                <c:pt idx="22">
                  <c:v>123</c:v>
                </c:pt>
                <c:pt idx="23">
                  <c:v>127</c:v>
                </c:pt>
                <c:pt idx="24">
                  <c:v>134</c:v>
                </c:pt>
              </c:numCache>
            </c:numRef>
          </c:yVal>
          <c:smooth val="0"/>
        </c:ser>
        <c:ser>
          <c:idx val="3"/>
          <c:order val="3"/>
          <c:tx>
            <c:v>給餌量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noFill/>
              <a:ln>
                <a:solidFill>
                  <a:srgbClr val="993300"/>
                </a:solidFill>
              </a:ln>
            </c:spPr>
          </c:marker>
          <c:yVal>
            <c:numRef>
              <c:f>'育成期'!$K$12:$K$35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64453961"/>
        <c:axId val="43214738"/>
      </c:scatterChart>
      <c:catAx>
        <c:axId val="39735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週令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074632"/>
        <c:crosses val="autoZero"/>
        <c:auto val="1"/>
        <c:lblOffset val="100"/>
        <c:tickLblSkip val="1"/>
        <c:noMultiLvlLbl val="0"/>
      </c:catAx>
      <c:valAx>
        <c:axId val="22074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体重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(g)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35439"/>
        <c:crossesAt val="1"/>
        <c:crossBetween val="between"/>
        <c:dispUnits/>
      </c:valAx>
      <c:valAx>
        <c:axId val="6445396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14738"/>
        <c:crosses val="max"/>
        <c:crossBetween val="midCat"/>
        <c:dispUnits/>
      </c:valAx>
      <c:valAx>
        <c:axId val="43214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給餌量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(g)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453961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55"/>
          <c:y val="0.961"/>
          <c:w val="0.4262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solidFill>
                  <a:srgbClr val="000000"/>
                </a:solidFill>
              </a:rPr>
              <a:t>育成期♀　</a:t>
            </a:r>
            <a:r>
              <a:rPr lang="en-US" cap="none" sz="2700" b="1" i="0" u="none" baseline="0">
                <a:solidFill>
                  <a:srgbClr val="000000"/>
                </a:solidFill>
              </a:rPr>
              <a:t>2016</a:t>
            </a:r>
            <a:r>
              <a:rPr lang="en-US" cap="none" sz="2700" b="1" i="0" u="none" baseline="0">
                <a:solidFill>
                  <a:srgbClr val="000000"/>
                </a:solidFill>
              </a:rPr>
              <a:t>年度版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075"/>
          <c:w val="0.93225"/>
          <c:h val="0.77975"/>
        </c:manualLayout>
      </c:layout>
      <c:lineChart>
        <c:grouping val="standard"/>
        <c:varyColors val="0"/>
        <c:ser>
          <c:idx val="0"/>
          <c:order val="0"/>
          <c:tx>
            <c:v>体重指標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'指標登録'!$D$7:$D$31</c:f>
              <c:numCache>
                <c:ptCount val="25"/>
                <c:pt idx="0">
                  <c:v>115</c:v>
                </c:pt>
                <c:pt idx="1">
                  <c:v>215</c:v>
                </c:pt>
                <c:pt idx="2">
                  <c:v>335</c:v>
                </c:pt>
                <c:pt idx="3">
                  <c:v>450</c:v>
                </c:pt>
                <c:pt idx="4">
                  <c:v>560</c:v>
                </c:pt>
                <c:pt idx="5">
                  <c:v>660</c:v>
                </c:pt>
                <c:pt idx="6">
                  <c:v>760</c:v>
                </c:pt>
                <c:pt idx="7">
                  <c:v>860</c:v>
                </c:pt>
                <c:pt idx="8">
                  <c:v>960</c:v>
                </c:pt>
                <c:pt idx="9">
                  <c:v>1060</c:v>
                </c:pt>
                <c:pt idx="10">
                  <c:v>1160</c:v>
                </c:pt>
                <c:pt idx="11">
                  <c:v>1260</c:v>
                </c:pt>
                <c:pt idx="12">
                  <c:v>1360</c:v>
                </c:pt>
                <c:pt idx="13">
                  <c:v>1460</c:v>
                </c:pt>
                <c:pt idx="14">
                  <c:v>1560</c:v>
                </c:pt>
                <c:pt idx="15">
                  <c:v>1670</c:v>
                </c:pt>
                <c:pt idx="16">
                  <c:v>1790</c:v>
                </c:pt>
                <c:pt idx="17">
                  <c:v>1915</c:v>
                </c:pt>
                <c:pt idx="18">
                  <c:v>2050</c:v>
                </c:pt>
                <c:pt idx="19">
                  <c:v>2195</c:v>
                </c:pt>
                <c:pt idx="20">
                  <c:v>2345</c:v>
                </c:pt>
                <c:pt idx="21">
                  <c:v>2500</c:v>
                </c:pt>
                <c:pt idx="22">
                  <c:v>2660</c:v>
                </c:pt>
                <c:pt idx="23">
                  <c:v>2820</c:v>
                </c:pt>
                <c:pt idx="24">
                  <c:v>2975</c:v>
                </c:pt>
              </c:numCache>
            </c:numRef>
          </c:val>
          <c:smooth val="0"/>
        </c:ser>
        <c:ser>
          <c:idx val="1"/>
          <c:order val="1"/>
          <c:tx>
            <c:v>体重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'育成期'!$Q$12:$Q$35</c:f>
              <c:numCache>
                <c:ptCount val="24"/>
              </c:numCache>
            </c:numRef>
          </c:val>
          <c:smooth val="0"/>
        </c:ser>
        <c:marker val="1"/>
        <c:axId val="53388323"/>
        <c:axId val="10732860"/>
      </c:lineChart>
      <c:lineChart>
        <c:grouping val="standard"/>
        <c:varyColors val="0"/>
        <c:ser>
          <c:idx val="4"/>
          <c:order val="4"/>
          <c:tx>
            <c:v>ＣＶ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'育成期'!$R$12:$R$35</c:f>
              <c:numCache>
                <c:ptCount val="24"/>
              </c:numCache>
            </c:numRef>
          </c:val>
          <c:smooth val="0"/>
        </c:ser>
        <c:marker val="1"/>
        <c:axId val="29486877"/>
        <c:axId val="64055302"/>
      </c:lineChart>
      <c:scatterChart>
        <c:scatterStyle val="lineMarker"/>
        <c:varyColors val="0"/>
        <c:ser>
          <c:idx val="2"/>
          <c:order val="2"/>
          <c:tx>
            <c:v>給餌量指標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'指標登録'!$E$7:$E$31</c:f>
              <c:numCache>
                <c:ptCount val="25"/>
                <c:pt idx="0">
                  <c:v>24</c:v>
                </c:pt>
                <c:pt idx="1">
                  <c:v>28</c:v>
                </c:pt>
                <c:pt idx="2">
                  <c:v>32</c:v>
                </c:pt>
                <c:pt idx="3">
                  <c:v>35</c:v>
                </c:pt>
                <c:pt idx="4">
                  <c:v>38</c:v>
                </c:pt>
                <c:pt idx="5">
                  <c:v>41</c:v>
                </c:pt>
                <c:pt idx="6">
                  <c:v>45</c:v>
                </c:pt>
                <c:pt idx="7">
                  <c:v>48</c:v>
                </c:pt>
                <c:pt idx="8">
                  <c:v>50</c:v>
                </c:pt>
                <c:pt idx="9">
                  <c:v>53</c:v>
                </c:pt>
                <c:pt idx="10">
                  <c:v>56</c:v>
                </c:pt>
                <c:pt idx="11">
                  <c:v>60</c:v>
                </c:pt>
                <c:pt idx="12">
                  <c:v>63</c:v>
                </c:pt>
                <c:pt idx="13">
                  <c:v>67</c:v>
                </c:pt>
                <c:pt idx="14">
                  <c:v>71</c:v>
                </c:pt>
                <c:pt idx="15">
                  <c:v>76</c:v>
                </c:pt>
                <c:pt idx="16">
                  <c:v>80</c:v>
                </c:pt>
                <c:pt idx="17">
                  <c:v>86</c:v>
                </c:pt>
                <c:pt idx="18">
                  <c:v>92</c:v>
                </c:pt>
                <c:pt idx="19">
                  <c:v>98</c:v>
                </c:pt>
                <c:pt idx="20">
                  <c:v>105</c:v>
                </c:pt>
                <c:pt idx="21">
                  <c:v>111</c:v>
                </c:pt>
                <c:pt idx="22">
                  <c:v>116</c:v>
                </c:pt>
                <c:pt idx="23">
                  <c:v>122</c:v>
                </c:pt>
                <c:pt idx="24">
                  <c:v>129</c:v>
                </c:pt>
              </c:numCache>
            </c:numRef>
          </c:yVal>
          <c:smooth val="0"/>
        </c:ser>
        <c:ser>
          <c:idx val="3"/>
          <c:order val="3"/>
          <c:tx>
            <c:v>給餌量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'育成期'!$M$12:$M$35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29486877"/>
        <c:axId val="64055302"/>
      </c:scatterChart>
      <c:catAx>
        <c:axId val="53388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週令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732860"/>
        <c:crosses val="autoZero"/>
        <c:auto val="1"/>
        <c:lblOffset val="100"/>
        <c:tickLblSkip val="1"/>
        <c:noMultiLvlLbl val="0"/>
      </c:catAx>
      <c:valAx>
        <c:axId val="10732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体重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(g)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388323"/>
        <c:crossesAt val="1"/>
        <c:crossBetween val="between"/>
        <c:dispUnits/>
      </c:valAx>
      <c:valAx>
        <c:axId val="29486877"/>
        <c:scaling>
          <c:orientation val="minMax"/>
        </c:scaling>
        <c:axPos val="b"/>
        <c:delete val="1"/>
        <c:majorTickMark val="out"/>
        <c:minorTickMark val="none"/>
        <c:tickLblPos val="nextTo"/>
        <c:crossAx val="64055302"/>
        <c:crosses val="max"/>
        <c:crossBetween val="midCat"/>
        <c:dispUnits/>
      </c:valAx>
      <c:valAx>
        <c:axId val="64055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給餌量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(g)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486877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55"/>
          <c:y val="0.961"/>
          <c:w val="0.4262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solidFill>
                  <a:srgbClr val="000000"/>
                </a:solidFill>
              </a:rPr>
              <a:t>育成期グラフ　</a:t>
            </a:r>
            <a:r>
              <a:rPr lang="en-US" cap="none" sz="2275" b="1" i="0" u="none" baseline="0">
                <a:solidFill>
                  <a:srgbClr val="000000"/>
                </a:solidFill>
              </a:rPr>
              <a:t>2016</a:t>
            </a:r>
            <a:r>
              <a:rPr lang="en-US" cap="none" sz="2275" b="1" i="0" u="none" baseline="0">
                <a:solidFill>
                  <a:srgbClr val="000000"/>
                </a:solidFill>
              </a:rPr>
              <a:t>年度版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75"/>
          <c:w val="0.91825"/>
          <c:h val="0.795"/>
        </c:manualLayout>
      </c:layout>
      <c:lineChart>
        <c:grouping val="standard"/>
        <c:varyColors val="0"/>
        <c:ser>
          <c:idx val="2"/>
          <c:order val="1"/>
          <c:tx>
            <c:v>♂体重指標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'指標登録'!$B$7:$B$31</c:f>
              <c:numCache>
                <c:ptCount val="25"/>
                <c:pt idx="0">
                  <c:v>150</c:v>
                </c:pt>
                <c:pt idx="1">
                  <c:v>320</c:v>
                </c:pt>
                <c:pt idx="2">
                  <c:v>525</c:v>
                </c:pt>
                <c:pt idx="3">
                  <c:v>755</c:v>
                </c:pt>
                <c:pt idx="4">
                  <c:v>945</c:v>
                </c:pt>
                <c:pt idx="5">
                  <c:v>1130</c:v>
                </c:pt>
                <c:pt idx="6">
                  <c:v>1280</c:v>
                </c:pt>
                <c:pt idx="7">
                  <c:v>1420</c:v>
                </c:pt>
                <c:pt idx="8">
                  <c:v>1545</c:v>
                </c:pt>
                <c:pt idx="9">
                  <c:v>1670</c:v>
                </c:pt>
                <c:pt idx="10">
                  <c:v>1795</c:v>
                </c:pt>
                <c:pt idx="11">
                  <c:v>1920</c:v>
                </c:pt>
                <c:pt idx="12">
                  <c:v>2045</c:v>
                </c:pt>
                <c:pt idx="13">
                  <c:v>2170</c:v>
                </c:pt>
                <c:pt idx="14">
                  <c:v>2295</c:v>
                </c:pt>
                <c:pt idx="15">
                  <c:v>2420</c:v>
                </c:pt>
                <c:pt idx="16">
                  <c:v>2560</c:v>
                </c:pt>
                <c:pt idx="17">
                  <c:v>2715</c:v>
                </c:pt>
                <c:pt idx="18">
                  <c:v>2875</c:v>
                </c:pt>
                <c:pt idx="19">
                  <c:v>3035</c:v>
                </c:pt>
                <c:pt idx="20">
                  <c:v>3195</c:v>
                </c:pt>
                <c:pt idx="21">
                  <c:v>3355</c:v>
                </c:pt>
                <c:pt idx="22">
                  <c:v>3515</c:v>
                </c:pt>
                <c:pt idx="23">
                  <c:v>3675</c:v>
                </c:pt>
                <c:pt idx="24">
                  <c:v>3825</c:v>
                </c:pt>
              </c:numCache>
            </c:numRef>
          </c:val>
          <c:smooth val="0"/>
        </c:ser>
        <c:ser>
          <c:idx val="3"/>
          <c:order val="2"/>
          <c:tx>
            <c:v>♂体重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'育成期'!$O$12:$O$35</c:f>
              <c:numCache>
                <c:ptCount val="24"/>
              </c:numCache>
            </c:numRef>
          </c:val>
          <c:smooth val="0"/>
        </c:ser>
        <c:ser>
          <c:idx val="4"/>
          <c:order val="3"/>
          <c:tx>
            <c:v>♀体重指標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'指標登録'!$D$7:$D$31</c:f>
              <c:numCache>
                <c:ptCount val="25"/>
                <c:pt idx="0">
                  <c:v>115</c:v>
                </c:pt>
                <c:pt idx="1">
                  <c:v>215</c:v>
                </c:pt>
                <c:pt idx="2">
                  <c:v>335</c:v>
                </c:pt>
                <c:pt idx="3">
                  <c:v>450</c:v>
                </c:pt>
                <c:pt idx="4">
                  <c:v>560</c:v>
                </c:pt>
                <c:pt idx="5">
                  <c:v>660</c:v>
                </c:pt>
                <c:pt idx="6">
                  <c:v>760</c:v>
                </c:pt>
                <c:pt idx="7">
                  <c:v>860</c:v>
                </c:pt>
                <c:pt idx="8">
                  <c:v>960</c:v>
                </c:pt>
                <c:pt idx="9">
                  <c:v>1060</c:v>
                </c:pt>
                <c:pt idx="10">
                  <c:v>1160</c:v>
                </c:pt>
                <c:pt idx="11">
                  <c:v>1260</c:v>
                </c:pt>
                <c:pt idx="12">
                  <c:v>1360</c:v>
                </c:pt>
                <c:pt idx="13">
                  <c:v>1460</c:v>
                </c:pt>
                <c:pt idx="14">
                  <c:v>1560</c:v>
                </c:pt>
                <c:pt idx="15">
                  <c:v>1670</c:v>
                </c:pt>
                <c:pt idx="16">
                  <c:v>1790</c:v>
                </c:pt>
                <c:pt idx="17">
                  <c:v>1915</c:v>
                </c:pt>
                <c:pt idx="18">
                  <c:v>2050</c:v>
                </c:pt>
                <c:pt idx="19">
                  <c:v>2195</c:v>
                </c:pt>
                <c:pt idx="20">
                  <c:v>2345</c:v>
                </c:pt>
                <c:pt idx="21">
                  <c:v>2500</c:v>
                </c:pt>
                <c:pt idx="22">
                  <c:v>2660</c:v>
                </c:pt>
                <c:pt idx="23">
                  <c:v>2820</c:v>
                </c:pt>
                <c:pt idx="24">
                  <c:v>2975</c:v>
                </c:pt>
              </c:numCache>
            </c:numRef>
          </c:val>
          <c:smooth val="0"/>
        </c:ser>
        <c:ser>
          <c:idx val="5"/>
          <c:order val="4"/>
          <c:tx>
            <c:v>♀体重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'育成期'!$Q$12:$Q$35</c:f>
              <c:numCache>
                <c:ptCount val="24"/>
              </c:numCache>
            </c:numRef>
          </c:val>
          <c:smooth val="0"/>
        </c:ser>
        <c:marker val="1"/>
        <c:axId val="39626807"/>
        <c:axId val="21096944"/>
      </c:lineChart>
      <c:scatterChart>
        <c:scatterStyle val="lineMarker"/>
        <c:varyColors val="0"/>
        <c:ser>
          <c:idx val="0"/>
          <c:order val="0"/>
          <c:tx>
            <c:v>♂給餌量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'指標登録'!$A$7:$A$31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'育成期'!$K$12:$K$35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ser>
          <c:idx val="1"/>
          <c:order val="5"/>
          <c:tx>
            <c:v>♀給餌量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'育成期'!$M$12:$M$35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55654769"/>
        <c:axId val="31130874"/>
      </c:scatterChart>
      <c:catAx>
        <c:axId val="39626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週令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21096944"/>
        <c:crosses val="autoZero"/>
        <c:auto val="1"/>
        <c:lblOffset val="100"/>
        <c:tickLblSkip val="1"/>
        <c:noMultiLvlLbl val="0"/>
      </c:catAx>
      <c:valAx>
        <c:axId val="2109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体重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(g)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9626807"/>
        <c:crossesAt val="1"/>
        <c:crossBetween val="between"/>
        <c:dispUnits/>
      </c:valAx>
      <c:valAx>
        <c:axId val="55654769"/>
        <c:scaling>
          <c:orientation val="minMax"/>
        </c:scaling>
        <c:axPos val="b"/>
        <c:delete val="1"/>
        <c:majorTickMark val="out"/>
        <c:minorTickMark val="none"/>
        <c:tickLblPos val="nextTo"/>
        <c:crossAx val="31130874"/>
        <c:crosses val="max"/>
        <c:crossBetween val="midCat"/>
        <c:dispUnits/>
      </c:valAx>
      <c:valAx>
        <c:axId val="31130874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給餌量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(g)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5654769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75"/>
          <c:y val="0.9625"/>
          <c:w val="0.6277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sng" baseline="0">
                <a:solidFill>
                  <a:srgbClr val="000000"/>
                </a:solidFill>
              </a:rPr>
              <a:t>生産期♂　</a:t>
            </a:r>
            <a:r>
              <a:rPr lang="en-US" cap="none" sz="2800" b="1" i="0" u="sng" baseline="0">
                <a:solidFill>
                  <a:srgbClr val="000000"/>
                </a:solidFill>
              </a:rPr>
              <a:t>2016</a:t>
            </a:r>
            <a:r>
              <a:rPr lang="en-US" cap="none" sz="2800" b="1" i="0" u="sng" baseline="0">
                <a:solidFill>
                  <a:srgbClr val="000000"/>
                </a:solidFill>
              </a:rPr>
              <a:t>年度版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35"/>
          <c:w val="0.949"/>
          <c:h val="0.77475"/>
        </c:manualLayout>
      </c:layout>
      <c:lineChart>
        <c:grouping val="standard"/>
        <c:varyColors val="0"/>
        <c:ser>
          <c:idx val="0"/>
          <c:order val="0"/>
          <c:tx>
            <c:v>体重指標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'指標登録'!$H$10:$H$50</c:f>
              <c:numCache>
                <c:ptCount val="41"/>
                <c:pt idx="0">
                  <c:v>3675</c:v>
                </c:pt>
                <c:pt idx="1">
                  <c:v>3825</c:v>
                </c:pt>
                <c:pt idx="2">
                  <c:v>3960</c:v>
                </c:pt>
                <c:pt idx="3">
                  <c:v>4035</c:v>
                </c:pt>
                <c:pt idx="4">
                  <c:v>4090</c:v>
                </c:pt>
                <c:pt idx="5">
                  <c:v>4120</c:v>
                </c:pt>
                <c:pt idx="6">
                  <c:v>4150</c:v>
                </c:pt>
                <c:pt idx="7">
                  <c:v>4180</c:v>
                </c:pt>
                <c:pt idx="8">
                  <c:v>4210</c:v>
                </c:pt>
                <c:pt idx="9">
                  <c:v>4240</c:v>
                </c:pt>
                <c:pt idx="10">
                  <c:v>4270</c:v>
                </c:pt>
                <c:pt idx="11">
                  <c:v>4300</c:v>
                </c:pt>
                <c:pt idx="12">
                  <c:v>4330</c:v>
                </c:pt>
                <c:pt idx="13">
                  <c:v>4360</c:v>
                </c:pt>
                <c:pt idx="14">
                  <c:v>4390</c:v>
                </c:pt>
                <c:pt idx="15">
                  <c:v>4420</c:v>
                </c:pt>
                <c:pt idx="16">
                  <c:v>4450</c:v>
                </c:pt>
                <c:pt idx="17">
                  <c:v>4480</c:v>
                </c:pt>
                <c:pt idx="18">
                  <c:v>4510</c:v>
                </c:pt>
                <c:pt idx="19">
                  <c:v>4540</c:v>
                </c:pt>
                <c:pt idx="20">
                  <c:v>4570</c:v>
                </c:pt>
                <c:pt idx="21">
                  <c:v>4600</c:v>
                </c:pt>
                <c:pt idx="22">
                  <c:v>4630</c:v>
                </c:pt>
                <c:pt idx="23">
                  <c:v>4660</c:v>
                </c:pt>
                <c:pt idx="24">
                  <c:v>4690</c:v>
                </c:pt>
                <c:pt idx="25">
                  <c:v>4720</c:v>
                </c:pt>
                <c:pt idx="26">
                  <c:v>4750</c:v>
                </c:pt>
                <c:pt idx="27">
                  <c:v>4780</c:v>
                </c:pt>
                <c:pt idx="28">
                  <c:v>4810</c:v>
                </c:pt>
                <c:pt idx="29">
                  <c:v>4840</c:v>
                </c:pt>
                <c:pt idx="30">
                  <c:v>4870</c:v>
                </c:pt>
                <c:pt idx="31">
                  <c:v>4900</c:v>
                </c:pt>
                <c:pt idx="32">
                  <c:v>4930</c:v>
                </c:pt>
                <c:pt idx="33">
                  <c:v>4960</c:v>
                </c:pt>
                <c:pt idx="34">
                  <c:v>4990</c:v>
                </c:pt>
                <c:pt idx="35">
                  <c:v>5020</c:v>
                </c:pt>
                <c:pt idx="36">
                  <c:v>5050</c:v>
                </c:pt>
                <c:pt idx="37">
                  <c:v>5080</c:v>
                </c:pt>
                <c:pt idx="38">
                  <c:v>5110</c:v>
                </c:pt>
                <c:pt idx="39">
                  <c:v>5140</c:v>
                </c:pt>
                <c:pt idx="40">
                  <c:v>5170</c:v>
                </c:pt>
              </c:numCache>
            </c:numRef>
          </c:val>
          <c:smooth val="0"/>
        </c:ser>
        <c:ser>
          <c:idx val="1"/>
          <c:order val="1"/>
          <c:tx>
            <c:v>体重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'生産期'!$O$13:$O$53</c:f>
              <c:numCache>
                <c:ptCount val="41"/>
                <c:pt idx="0">
                  <c:v>0</c:v>
                </c:pt>
              </c:numCache>
            </c:numRef>
          </c:val>
          <c:smooth val="0"/>
        </c:ser>
        <c:marker val="1"/>
        <c:axId val="11742411"/>
        <c:axId val="38572836"/>
      </c:lineChart>
      <c:lineChart>
        <c:grouping val="standard"/>
        <c:varyColors val="0"/>
        <c:ser>
          <c:idx val="2"/>
          <c:order val="2"/>
          <c:tx>
            <c:v>給餌量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'生産期'!$K$13:$K$53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marker val="1"/>
        <c:axId val="11611205"/>
        <c:axId val="37391982"/>
      </c:lineChart>
      <c:catAx>
        <c:axId val="1174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週令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572836"/>
        <c:crosses val="autoZero"/>
        <c:auto val="0"/>
        <c:lblOffset val="100"/>
        <c:tickLblSkip val="1"/>
        <c:noMultiLvlLbl val="0"/>
      </c:catAx>
      <c:valAx>
        <c:axId val="38572836"/>
        <c:scaling>
          <c:orientation val="minMax"/>
          <c:max val="55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体重（ｇ）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742411"/>
        <c:crossesAt val="1"/>
        <c:crossBetween val="between"/>
        <c:dispUnits/>
      </c:valAx>
      <c:catAx>
        <c:axId val="11611205"/>
        <c:scaling>
          <c:orientation val="minMax"/>
        </c:scaling>
        <c:axPos val="b"/>
        <c:delete val="1"/>
        <c:majorTickMark val="out"/>
        <c:minorTickMark val="none"/>
        <c:tickLblPos val="nextTo"/>
        <c:crossAx val="37391982"/>
        <c:crosses val="autoZero"/>
        <c:auto val="0"/>
        <c:lblOffset val="100"/>
        <c:tickLblSkip val="1"/>
        <c:noMultiLvlLbl val="0"/>
      </c:catAx>
      <c:valAx>
        <c:axId val="37391982"/>
        <c:scaling>
          <c:orientation val="minMax"/>
        </c:scaling>
        <c:axPos val="l"/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61120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175"/>
          <c:y val="0.95975"/>
          <c:w val="0.26225"/>
          <c:h val="0.033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800" b="1" i="0" u="sng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sng" baseline="0">
                <a:solidFill>
                  <a:srgbClr val="000000"/>
                </a:solidFill>
              </a:rPr>
              <a:t>生産期♀　</a:t>
            </a:r>
            <a:r>
              <a:rPr lang="en-US" cap="none" sz="2800" b="1" i="0" u="sng" baseline="0">
                <a:solidFill>
                  <a:srgbClr val="000000"/>
                </a:solidFill>
              </a:rPr>
              <a:t>2016</a:t>
            </a:r>
            <a:r>
              <a:rPr lang="en-US" cap="none" sz="2800" b="1" i="0" u="sng" baseline="0">
                <a:solidFill>
                  <a:srgbClr val="000000"/>
                </a:solidFill>
              </a:rPr>
              <a:t>年度版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175"/>
          <c:w val="0.95625"/>
          <c:h val="0.78"/>
        </c:manualLayout>
      </c:layout>
      <c:lineChart>
        <c:grouping val="standard"/>
        <c:varyColors val="0"/>
        <c:ser>
          <c:idx val="0"/>
          <c:order val="0"/>
          <c:tx>
            <c:v>体重指標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'指標登録'!$I$10:$I$50</c:f>
              <c:numCache>
                <c:ptCount val="41"/>
                <c:pt idx="0">
                  <c:v>2820</c:v>
                </c:pt>
                <c:pt idx="1">
                  <c:v>2975</c:v>
                </c:pt>
                <c:pt idx="2">
                  <c:v>3120</c:v>
                </c:pt>
                <c:pt idx="3">
                  <c:v>3245</c:v>
                </c:pt>
                <c:pt idx="4">
                  <c:v>3340</c:v>
                </c:pt>
                <c:pt idx="5">
                  <c:v>3395</c:v>
                </c:pt>
                <c:pt idx="6">
                  <c:v>3435</c:v>
                </c:pt>
                <c:pt idx="7">
                  <c:v>3465</c:v>
                </c:pt>
                <c:pt idx="8">
                  <c:v>3490</c:v>
                </c:pt>
                <c:pt idx="9">
                  <c:v>3510</c:v>
                </c:pt>
                <c:pt idx="10">
                  <c:v>3530</c:v>
                </c:pt>
                <c:pt idx="11">
                  <c:v>3550</c:v>
                </c:pt>
                <c:pt idx="12">
                  <c:v>3570</c:v>
                </c:pt>
                <c:pt idx="13">
                  <c:v>3590</c:v>
                </c:pt>
                <c:pt idx="14">
                  <c:v>3610</c:v>
                </c:pt>
                <c:pt idx="15">
                  <c:v>3630</c:v>
                </c:pt>
                <c:pt idx="16">
                  <c:v>3650</c:v>
                </c:pt>
                <c:pt idx="17">
                  <c:v>3670</c:v>
                </c:pt>
                <c:pt idx="18">
                  <c:v>3690</c:v>
                </c:pt>
                <c:pt idx="19">
                  <c:v>3710</c:v>
                </c:pt>
                <c:pt idx="20">
                  <c:v>3730</c:v>
                </c:pt>
                <c:pt idx="21">
                  <c:v>3750</c:v>
                </c:pt>
                <c:pt idx="22">
                  <c:v>3770</c:v>
                </c:pt>
                <c:pt idx="23">
                  <c:v>3790</c:v>
                </c:pt>
                <c:pt idx="24">
                  <c:v>3810</c:v>
                </c:pt>
                <c:pt idx="25">
                  <c:v>3830</c:v>
                </c:pt>
                <c:pt idx="26">
                  <c:v>3850</c:v>
                </c:pt>
                <c:pt idx="27">
                  <c:v>3870</c:v>
                </c:pt>
                <c:pt idx="28">
                  <c:v>3890</c:v>
                </c:pt>
                <c:pt idx="29">
                  <c:v>3910</c:v>
                </c:pt>
                <c:pt idx="30">
                  <c:v>3930</c:v>
                </c:pt>
                <c:pt idx="31">
                  <c:v>3950</c:v>
                </c:pt>
                <c:pt idx="32">
                  <c:v>3970</c:v>
                </c:pt>
                <c:pt idx="33">
                  <c:v>3990</c:v>
                </c:pt>
                <c:pt idx="34">
                  <c:v>4010</c:v>
                </c:pt>
                <c:pt idx="35">
                  <c:v>4030</c:v>
                </c:pt>
                <c:pt idx="36">
                  <c:v>4050</c:v>
                </c:pt>
                <c:pt idx="37">
                  <c:v>4070</c:v>
                </c:pt>
                <c:pt idx="38">
                  <c:v>4090</c:v>
                </c:pt>
                <c:pt idx="39">
                  <c:v>4110</c:v>
                </c:pt>
                <c:pt idx="40">
                  <c:v>4130</c:v>
                </c:pt>
              </c:numCache>
            </c:numRef>
          </c:val>
          <c:smooth val="0"/>
        </c:ser>
        <c:ser>
          <c:idx val="1"/>
          <c:order val="1"/>
          <c:tx>
            <c:v>体重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'生産期'!$P$13:$P$53</c:f>
              <c:numCache>
                <c:ptCount val="41"/>
                <c:pt idx="0">
                  <c:v>0</c:v>
                </c:pt>
              </c:numCache>
            </c:numRef>
          </c:val>
          <c:smooth val="0"/>
        </c:ser>
        <c:marker val="1"/>
        <c:axId val="983519"/>
        <c:axId val="8851672"/>
      </c:lineChart>
      <c:lineChart>
        <c:grouping val="standard"/>
        <c:varyColors val="0"/>
        <c:ser>
          <c:idx val="2"/>
          <c:order val="2"/>
          <c:tx>
            <c:v>ＨＤＡ指標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'指標登録'!$J$10:$J$50</c:f>
              <c:numCache>
                <c:ptCount val="41"/>
                <c:pt idx="1">
                  <c:v>5.4</c:v>
                </c:pt>
                <c:pt idx="2">
                  <c:v>22.3</c:v>
                </c:pt>
                <c:pt idx="3">
                  <c:v>52.5</c:v>
                </c:pt>
                <c:pt idx="4">
                  <c:v>74.2</c:v>
                </c:pt>
                <c:pt idx="5">
                  <c:v>83</c:v>
                </c:pt>
                <c:pt idx="6">
                  <c:v>86.1</c:v>
                </c:pt>
                <c:pt idx="7">
                  <c:v>86.9</c:v>
                </c:pt>
                <c:pt idx="8">
                  <c:v>86.4</c:v>
                </c:pt>
                <c:pt idx="9">
                  <c:v>85.4</c:v>
                </c:pt>
                <c:pt idx="10">
                  <c:v>84.4</c:v>
                </c:pt>
                <c:pt idx="11">
                  <c:v>83.4</c:v>
                </c:pt>
                <c:pt idx="12">
                  <c:v>82.4</c:v>
                </c:pt>
                <c:pt idx="13">
                  <c:v>81.4</c:v>
                </c:pt>
                <c:pt idx="14">
                  <c:v>80.3</c:v>
                </c:pt>
                <c:pt idx="15">
                  <c:v>79.3</c:v>
                </c:pt>
                <c:pt idx="16">
                  <c:v>78.3</c:v>
                </c:pt>
                <c:pt idx="17">
                  <c:v>77.2</c:v>
                </c:pt>
                <c:pt idx="18">
                  <c:v>76.2</c:v>
                </c:pt>
                <c:pt idx="19">
                  <c:v>75.1</c:v>
                </c:pt>
                <c:pt idx="20">
                  <c:v>74.1</c:v>
                </c:pt>
                <c:pt idx="21">
                  <c:v>73</c:v>
                </c:pt>
                <c:pt idx="22">
                  <c:v>72</c:v>
                </c:pt>
                <c:pt idx="23">
                  <c:v>70.9</c:v>
                </c:pt>
                <c:pt idx="24">
                  <c:v>69.8</c:v>
                </c:pt>
                <c:pt idx="25">
                  <c:v>68.8</c:v>
                </c:pt>
                <c:pt idx="26">
                  <c:v>67.7</c:v>
                </c:pt>
                <c:pt idx="27">
                  <c:v>66.6</c:v>
                </c:pt>
                <c:pt idx="28">
                  <c:v>65.5</c:v>
                </c:pt>
                <c:pt idx="29">
                  <c:v>64.4</c:v>
                </c:pt>
                <c:pt idx="30">
                  <c:v>63.3</c:v>
                </c:pt>
                <c:pt idx="31">
                  <c:v>62.2</c:v>
                </c:pt>
                <c:pt idx="32">
                  <c:v>61.1</c:v>
                </c:pt>
                <c:pt idx="33">
                  <c:v>60</c:v>
                </c:pt>
                <c:pt idx="34">
                  <c:v>58.9</c:v>
                </c:pt>
                <c:pt idx="35">
                  <c:v>57.8</c:v>
                </c:pt>
                <c:pt idx="36">
                  <c:v>56.6</c:v>
                </c:pt>
                <c:pt idx="37">
                  <c:v>55.5</c:v>
                </c:pt>
                <c:pt idx="38">
                  <c:v>54.4</c:v>
                </c:pt>
                <c:pt idx="39">
                  <c:v>53.2</c:v>
                </c:pt>
                <c:pt idx="40">
                  <c:v>52.1</c:v>
                </c:pt>
              </c:numCache>
            </c:numRef>
          </c:val>
          <c:smooth val="0"/>
        </c:ser>
        <c:ser>
          <c:idx val="3"/>
          <c:order val="3"/>
          <c:tx>
            <c:v>ＨＤＡ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'生産期'!$T$13:$T$53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卵重指標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'指標登録'!$M$10:$M$50</c:f>
              <c:numCache>
                <c:ptCount val="41"/>
                <c:pt idx="1">
                  <c:v>50.4</c:v>
                </c:pt>
                <c:pt idx="2">
                  <c:v>52.3</c:v>
                </c:pt>
                <c:pt idx="3">
                  <c:v>53.9</c:v>
                </c:pt>
                <c:pt idx="4">
                  <c:v>55.5</c:v>
                </c:pt>
                <c:pt idx="5">
                  <c:v>56.8</c:v>
                </c:pt>
                <c:pt idx="6">
                  <c:v>58</c:v>
                </c:pt>
                <c:pt idx="7">
                  <c:v>59</c:v>
                </c:pt>
                <c:pt idx="8">
                  <c:v>59.8</c:v>
                </c:pt>
                <c:pt idx="9">
                  <c:v>60.4</c:v>
                </c:pt>
                <c:pt idx="10">
                  <c:v>61</c:v>
                </c:pt>
                <c:pt idx="11">
                  <c:v>61.6</c:v>
                </c:pt>
                <c:pt idx="12">
                  <c:v>62.1</c:v>
                </c:pt>
                <c:pt idx="13">
                  <c:v>62.5</c:v>
                </c:pt>
                <c:pt idx="14">
                  <c:v>62.9</c:v>
                </c:pt>
                <c:pt idx="15">
                  <c:v>63.3</c:v>
                </c:pt>
                <c:pt idx="16">
                  <c:v>63.7</c:v>
                </c:pt>
                <c:pt idx="17">
                  <c:v>64</c:v>
                </c:pt>
                <c:pt idx="18">
                  <c:v>64.4</c:v>
                </c:pt>
                <c:pt idx="19">
                  <c:v>64.7</c:v>
                </c:pt>
                <c:pt idx="20">
                  <c:v>65.1</c:v>
                </c:pt>
                <c:pt idx="21">
                  <c:v>65.4</c:v>
                </c:pt>
                <c:pt idx="22">
                  <c:v>65.8</c:v>
                </c:pt>
                <c:pt idx="23">
                  <c:v>66.1</c:v>
                </c:pt>
                <c:pt idx="24">
                  <c:v>66.5</c:v>
                </c:pt>
                <c:pt idx="25">
                  <c:v>66.8</c:v>
                </c:pt>
                <c:pt idx="26">
                  <c:v>67.2</c:v>
                </c:pt>
                <c:pt idx="27">
                  <c:v>67.5</c:v>
                </c:pt>
                <c:pt idx="28">
                  <c:v>67.9</c:v>
                </c:pt>
                <c:pt idx="29">
                  <c:v>68.2</c:v>
                </c:pt>
                <c:pt idx="30">
                  <c:v>68.5</c:v>
                </c:pt>
                <c:pt idx="31">
                  <c:v>68.8</c:v>
                </c:pt>
                <c:pt idx="32">
                  <c:v>69.1</c:v>
                </c:pt>
                <c:pt idx="33">
                  <c:v>69.4</c:v>
                </c:pt>
                <c:pt idx="34">
                  <c:v>69.6</c:v>
                </c:pt>
                <c:pt idx="35">
                  <c:v>69.8</c:v>
                </c:pt>
                <c:pt idx="36">
                  <c:v>70</c:v>
                </c:pt>
                <c:pt idx="37">
                  <c:v>70.1</c:v>
                </c:pt>
                <c:pt idx="38">
                  <c:v>70.2</c:v>
                </c:pt>
                <c:pt idx="39">
                  <c:v>70.3</c:v>
                </c:pt>
                <c:pt idx="40">
                  <c:v>70.4</c:v>
                </c:pt>
              </c:numCache>
            </c:numRef>
          </c:val>
          <c:smooth val="0"/>
        </c:ser>
        <c:ser>
          <c:idx val="5"/>
          <c:order val="5"/>
          <c:tx>
            <c:v>卵重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'生産期'!$Q$13:$Q$53</c:f>
              <c:numCache>
                <c:ptCount val="41"/>
              </c:numCache>
            </c:numRef>
          </c:val>
          <c:smooth val="0"/>
        </c:ser>
        <c:ser>
          <c:idx val="6"/>
          <c:order val="6"/>
          <c:tx>
            <c:v>給餌量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'指標登録'!$G$10:$G$50</c:f>
              <c:numCache>
                <c:ptCount val="41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61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</c:numCache>
            </c:numRef>
          </c:cat>
          <c:val>
            <c:numRef>
              <c:f>'生産期'!$M$13:$M$53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marker val="1"/>
        <c:axId val="12556185"/>
        <c:axId val="45896802"/>
      </c:lineChart>
      <c:catAx>
        <c:axId val="98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週令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851672"/>
        <c:crosses val="autoZero"/>
        <c:auto val="0"/>
        <c:lblOffset val="100"/>
        <c:tickLblSkip val="1"/>
        <c:noMultiLvlLbl val="0"/>
      </c:catAx>
      <c:valAx>
        <c:axId val="8851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体重（ｇ）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83519"/>
        <c:crossesAt val="1"/>
        <c:crossBetween val="between"/>
        <c:dispUnits/>
      </c:valAx>
      <c:catAx>
        <c:axId val="12556185"/>
        <c:scaling>
          <c:orientation val="minMax"/>
        </c:scaling>
        <c:axPos val="b"/>
        <c:delete val="1"/>
        <c:majorTickMark val="out"/>
        <c:minorTickMark val="none"/>
        <c:tickLblPos val="nextTo"/>
        <c:crossAx val="45896802"/>
        <c:crosses val="autoZero"/>
        <c:auto val="0"/>
        <c:lblOffset val="100"/>
        <c:tickLblSkip val="1"/>
        <c:noMultiLvlLbl val="0"/>
      </c:catAx>
      <c:valAx>
        <c:axId val="45896802"/>
        <c:scaling>
          <c:orientation val="minMax"/>
        </c:scaling>
        <c:axPos val="l"/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55618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5"/>
          <c:y val="0.961"/>
          <c:w val="0.61125"/>
          <c:h val="0.033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800" b="1" i="0" u="sng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sng" baseline="0">
                <a:solidFill>
                  <a:srgbClr val="000000"/>
                </a:solidFill>
              </a:rPr>
              <a:t>孵化成績</a:t>
            </a:r>
            <a:r>
              <a:rPr lang="en-US" cap="none" sz="2600" b="1" i="0" u="sng" baseline="0">
                <a:solidFill>
                  <a:srgbClr val="000000"/>
                </a:solidFill>
              </a:rPr>
              <a:t>2016</a:t>
            </a:r>
            <a:r>
              <a:rPr lang="en-US" cap="none" sz="2600" b="1" i="0" u="sng" baseline="0">
                <a:solidFill>
                  <a:srgbClr val="000000"/>
                </a:solidFill>
              </a:rPr>
              <a:t>年度版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825"/>
          <c:w val="0.956"/>
          <c:h val="0.7825"/>
        </c:manualLayout>
      </c:layout>
      <c:lineChart>
        <c:grouping val="standard"/>
        <c:varyColors val="0"/>
        <c:ser>
          <c:idx val="0"/>
          <c:order val="0"/>
          <c:tx>
            <c:v>累計HHC指標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'指標登録'!$P$6:$P$45</c:f>
              <c:numCache>
                <c:ptCount val="4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  <c:pt idx="35">
                  <c:v>61</c:v>
                </c:pt>
                <c:pt idx="36">
                  <c:v>62</c:v>
                </c:pt>
                <c:pt idx="37">
                  <c:v>63</c:v>
                </c:pt>
                <c:pt idx="38">
                  <c:v>64</c:v>
                </c:pt>
              </c:numCache>
            </c:numRef>
          </c:cat>
          <c:val>
            <c:numRef>
              <c:f>'指標登録'!$R$6:$R$45</c:f>
              <c:numCache>
                <c:ptCount val="40"/>
                <c:pt idx="0">
                  <c:v>0.87</c:v>
                </c:pt>
                <c:pt idx="1">
                  <c:v>3.47</c:v>
                </c:pt>
                <c:pt idx="2">
                  <c:v>7.38</c:v>
                </c:pt>
                <c:pt idx="3">
                  <c:v>11.99</c:v>
                </c:pt>
                <c:pt idx="4">
                  <c:v>16.94</c:v>
                </c:pt>
                <c:pt idx="5">
                  <c:v>22.07</c:v>
                </c:pt>
                <c:pt idx="6">
                  <c:v>27.25</c:v>
                </c:pt>
                <c:pt idx="7">
                  <c:v>32.42</c:v>
                </c:pt>
                <c:pt idx="8">
                  <c:v>37.53</c:v>
                </c:pt>
                <c:pt idx="9">
                  <c:v>42.6</c:v>
                </c:pt>
                <c:pt idx="10">
                  <c:v>46.7</c:v>
                </c:pt>
                <c:pt idx="11">
                  <c:v>52.53</c:v>
                </c:pt>
                <c:pt idx="12">
                  <c:v>57.38</c:v>
                </c:pt>
                <c:pt idx="13">
                  <c:v>62.14</c:v>
                </c:pt>
                <c:pt idx="14">
                  <c:v>66.81</c:v>
                </c:pt>
                <c:pt idx="15">
                  <c:v>71.38</c:v>
                </c:pt>
                <c:pt idx="16">
                  <c:v>75.86</c:v>
                </c:pt>
                <c:pt idx="17">
                  <c:v>80.24</c:v>
                </c:pt>
                <c:pt idx="18">
                  <c:v>84.52</c:v>
                </c:pt>
                <c:pt idx="19">
                  <c:v>88.7</c:v>
                </c:pt>
                <c:pt idx="20">
                  <c:v>92.78</c:v>
                </c:pt>
                <c:pt idx="21">
                  <c:v>96.76</c:v>
                </c:pt>
                <c:pt idx="22">
                  <c:v>100.62</c:v>
                </c:pt>
                <c:pt idx="23">
                  <c:v>104.37</c:v>
                </c:pt>
                <c:pt idx="24">
                  <c:v>108.01</c:v>
                </c:pt>
                <c:pt idx="25">
                  <c:v>111.54</c:v>
                </c:pt>
                <c:pt idx="26">
                  <c:v>114.96</c:v>
                </c:pt>
                <c:pt idx="27">
                  <c:v>118.28</c:v>
                </c:pt>
                <c:pt idx="28">
                  <c:v>121.49</c:v>
                </c:pt>
                <c:pt idx="29">
                  <c:v>124.61</c:v>
                </c:pt>
                <c:pt idx="30">
                  <c:v>127.61</c:v>
                </c:pt>
                <c:pt idx="31">
                  <c:v>130.51</c:v>
                </c:pt>
                <c:pt idx="32">
                  <c:v>133.32</c:v>
                </c:pt>
                <c:pt idx="33">
                  <c:v>136.04</c:v>
                </c:pt>
                <c:pt idx="34">
                  <c:v>138.65</c:v>
                </c:pt>
                <c:pt idx="35">
                  <c:v>141.18</c:v>
                </c:pt>
                <c:pt idx="36">
                  <c:v>143.62</c:v>
                </c:pt>
                <c:pt idx="37">
                  <c:v>145.96</c:v>
                </c:pt>
                <c:pt idx="38">
                  <c:v>148.22</c:v>
                </c:pt>
              </c:numCache>
            </c:numRef>
          </c:val>
          <c:smooth val="0"/>
        </c:ser>
        <c:ser>
          <c:idx val="1"/>
          <c:order val="1"/>
          <c:tx>
            <c:v>累計HHC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'指標登録'!$P$6:$P$45</c:f>
              <c:numCache>
                <c:ptCount val="4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  <c:pt idx="35">
                  <c:v>61</c:v>
                </c:pt>
                <c:pt idx="36">
                  <c:v>62</c:v>
                </c:pt>
                <c:pt idx="37">
                  <c:v>63</c:v>
                </c:pt>
                <c:pt idx="38">
                  <c:v>64</c:v>
                </c:pt>
              </c:numCache>
            </c:numRef>
          </c:cat>
          <c:val>
            <c:numRef>
              <c:f>'孵化成績'!$K$12:$K$50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孵化率指標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'指標登録'!$P$6:$P$45</c:f>
              <c:numCache>
                <c:ptCount val="4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  <c:pt idx="35">
                  <c:v>61</c:v>
                </c:pt>
                <c:pt idx="36">
                  <c:v>62</c:v>
                </c:pt>
                <c:pt idx="37">
                  <c:v>63</c:v>
                </c:pt>
                <c:pt idx="38">
                  <c:v>64</c:v>
                </c:pt>
              </c:numCache>
            </c:numRef>
          </c:cat>
          <c:val>
            <c:numRef>
              <c:f>'指標登録'!$Q$6:$Q$45</c:f>
              <c:numCache>
                <c:ptCount val="40"/>
                <c:pt idx="0">
                  <c:v>77.8</c:v>
                </c:pt>
                <c:pt idx="1">
                  <c:v>80.6</c:v>
                </c:pt>
                <c:pt idx="2">
                  <c:v>83</c:v>
                </c:pt>
                <c:pt idx="3">
                  <c:v>85</c:v>
                </c:pt>
                <c:pt idx="4">
                  <c:v>86.7</c:v>
                </c:pt>
                <c:pt idx="5">
                  <c:v>88</c:v>
                </c:pt>
                <c:pt idx="6">
                  <c:v>89.1</c:v>
                </c:pt>
                <c:pt idx="7">
                  <c:v>89.9</c:v>
                </c:pt>
                <c:pt idx="8">
                  <c:v>90.5</c:v>
                </c:pt>
                <c:pt idx="9">
                  <c:v>90.9</c:v>
                </c:pt>
                <c:pt idx="10">
                  <c:v>91.1</c:v>
                </c:pt>
                <c:pt idx="11">
                  <c:v>91.2</c:v>
                </c:pt>
                <c:pt idx="12">
                  <c:v>91.1</c:v>
                </c:pt>
                <c:pt idx="13">
                  <c:v>90.9</c:v>
                </c:pt>
                <c:pt idx="14">
                  <c:v>90.6</c:v>
                </c:pt>
                <c:pt idx="15">
                  <c:v>90.2</c:v>
                </c:pt>
                <c:pt idx="16">
                  <c:v>89.7</c:v>
                </c:pt>
                <c:pt idx="17">
                  <c:v>89.2</c:v>
                </c:pt>
                <c:pt idx="18">
                  <c:v>88.6</c:v>
                </c:pt>
                <c:pt idx="19">
                  <c:v>88</c:v>
                </c:pt>
                <c:pt idx="20">
                  <c:v>87.4</c:v>
                </c:pt>
                <c:pt idx="21">
                  <c:v>86.8</c:v>
                </c:pt>
                <c:pt idx="22">
                  <c:v>85.8</c:v>
                </c:pt>
                <c:pt idx="23">
                  <c:v>84.8</c:v>
                </c:pt>
                <c:pt idx="24">
                  <c:v>83.8</c:v>
                </c:pt>
                <c:pt idx="25">
                  <c:v>82.8</c:v>
                </c:pt>
                <c:pt idx="26">
                  <c:v>81.8</c:v>
                </c:pt>
                <c:pt idx="27">
                  <c:v>80.9</c:v>
                </c:pt>
                <c:pt idx="28">
                  <c:v>79.9</c:v>
                </c:pt>
                <c:pt idx="29">
                  <c:v>78.9</c:v>
                </c:pt>
                <c:pt idx="30">
                  <c:v>77.9</c:v>
                </c:pt>
                <c:pt idx="31">
                  <c:v>76.9</c:v>
                </c:pt>
                <c:pt idx="32">
                  <c:v>75.9</c:v>
                </c:pt>
                <c:pt idx="33">
                  <c:v>74.9</c:v>
                </c:pt>
                <c:pt idx="34">
                  <c:v>74</c:v>
                </c:pt>
                <c:pt idx="35">
                  <c:v>73</c:v>
                </c:pt>
                <c:pt idx="36">
                  <c:v>72</c:v>
                </c:pt>
                <c:pt idx="37">
                  <c:v>71</c:v>
                </c:pt>
                <c:pt idx="38">
                  <c:v>70</c:v>
                </c:pt>
              </c:numCache>
            </c:numRef>
          </c:val>
          <c:smooth val="0"/>
        </c:ser>
        <c:ser>
          <c:idx val="3"/>
          <c:order val="3"/>
          <c:tx>
            <c:v>孵化率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'指標登録'!$P$6:$P$45</c:f>
              <c:numCache>
                <c:ptCount val="4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  <c:pt idx="35">
                  <c:v>61</c:v>
                </c:pt>
                <c:pt idx="36">
                  <c:v>62</c:v>
                </c:pt>
                <c:pt idx="37">
                  <c:v>63</c:v>
                </c:pt>
                <c:pt idx="38">
                  <c:v>64</c:v>
                </c:pt>
              </c:numCache>
            </c:numRef>
          </c:cat>
          <c:val>
            <c:numRef>
              <c:f>'孵化成績'!$P$12:$P$50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</c:ser>
        <c:marker val="1"/>
        <c:axId val="10418035"/>
        <c:axId val="26653452"/>
      </c:lineChart>
      <c:catAx>
        <c:axId val="1041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週令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53452"/>
        <c:crosses val="autoZero"/>
        <c:auto val="0"/>
        <c:lblOffset val="100"/>
        <c:tickLblSkip val="1"/>
        <c:noMultiLvlLbl val="0"/>
      </c:catAx>
      <c:valAx>
        <c:axId val="26653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HHC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・孵化率（％）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41803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525"/>
          <c:y val="0.961"/>
          <c:w val="0.442"/>
          <c:h val="0.033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1" i="0" u="sng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グラフ 2"/>
        <xdr:cNvGraphicFramePr/>
      </xdr:nvGraphicFramePr>
      <xdr:xfrm>
        <a:off x="0" y="0"/>
        <a:ext cx="96297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22</xdr:col>
      <xdr:colOff>0</xdr:colOff>
      <xdr:row>37</xdr:row>
      <xdr:rowOff>0</xdr:rowOff>
    </xdr:to>
    <xdr:graphicFrame>
      <xdr:nvGraphicFramePr>
        <xdr:cNvPr id="2" name="グラフ 3"/>
        <xdr:cNvGraphicFramePr/>
      </xdr:nvGraphicFramePr>
      <xdr:xfrm>
        <a:off x="9629775" y="0"/>
        <a:ext cx="9629775" cy="703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0</xdr:row>
      <xdr:rowOff>0</xdr:rowOff>
    </xdr:from>
    <xdr:to>
      <xdr:col>33</xdr:col>
      <xdr:colOff>0</xdr:colOff>
      <xdr:row>37</xdr:row>
      <xdr:rowOff>0</xdr:rowOff>
    </xdr:to>
    <xdr:graphicFrame>
      <xdr:nvGraphicFramePr>
        <xdr:cNvPr id="3" name="グラフ 6"/>
        <xdr:cNvGraphicFramePr/>
      </xdr:nvGraphicFramePr>
      <xdr:xfrm>
        <a:off x="19259550" y="0"/>
        <a:ext cx="9629775" cy="703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96393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22</xdr:col>
      <xdr:colOff>0</xdr:colOff>
      <xdr:row>37</xdr:row>
      <xdr:rowOff>0</xdr:rowOff>
    </xdr:to>
    <xdr:graphicFrame>
      <xdr:nvGraphicFramePr>
        <xdr:cNvPr id="2" name="グラフ 2"/>
        <xdr:cNvGraphicFramePr/>
      </xdr:nvGraphicFramePr>
      <xdr:xfrm>
        <a:off x="9639300" y="0"/>
        <a:ext cx="9639300" cy="703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96297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="87" zoomScaleNormal="87" zoomScalePageLayoutView="0" workbookViewId="0" topLeftCell="A1">
      <selection activeCell="A1" sqref="A1"/>
    </sheetView>
  </sheetViews>
  <sheetFormatPr defaultColWidth="10.6640625" defaultRowHeight="15"/>
  <cols>
    <col min="1" max="1" width="17.21484375" style="3" customWidth="1"/>
    <col min="2" max="2" width="10.6640625" style="3" customWidth="1"/>
    <col min="3" max="3" width="6.6640625" style="3" customWidth="1"/>
    <col min="4" max="4" width="10.6640625" style="3" customWidth="1"/>
    <col min="5" max="5" width="6.6640625" style="3" customWidth="1"/>
    <col min="6" max="16384" width="10.6640625" style="3" customWidth="1"/>
  </cols>
  <sheetData>
    <row r="1" spans="1:256" ht="28.5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ht="15" thickBot="1">
      <c r="D2" s="4">
        <f ca="1">TRUNC(NOW())</f>
        <v>43246</v>
      </c>
    </row>
    <row r="3" spans="1:4" ht="15" customHeight="1">
      <c r="A3" s="5" t="s">
        <v>0</v>
      </c>
      <c r="B3" s="162"/>
      <c r="C3" s="163"/>
      <c r="D3" s="6"/>
    </row>
    <row r="4" spans="1:4" ht="14.25">
      <c r="A4" s="7" t="s">
        <v>1</v>
      </c>
      <c r="B4" s="164"/>
      <c r="C4" s="165"/>
      <c r="D4" s="6"/>
    </row>
    <row r="5" spans="1:4" ht="14.25">
      <c r="A5" s="7" t="s">
        <v>2</v>
      </c>
      <c r="B5" s="164"/>
      <c r="C5" s="165"/>
      <c r="D5" s="6"/>
    </row>
    <row r="6" spans="1:4" ht="14.25">
      <c r="A6" s="8" t="s">
        <v>114</v>
      </c>
      <c r="B6" s="59"/>
      <c r="C6" s="9" t="s">
        <v>28</v>
      </c>
      <c r="D6" s="10">
        <f>IF(B8="","",DATE(B6,B7,B8))</f>
      </c>
    </row>
    <row r="7" spans="1:4" ht="14.25">
      <c r="A7" s="8" t="s">
        <v>3</v>
      </c>
      <c r="B7" s="59"/>
      <c r="C7" s="9" t="s">
        <v>29</v>
      </c>
      <c r="D7" s="6"/>
    </row>
    <row r="8" spans="1:4" ht="15" thickBot="1">
      <c r="A8" s="8" t="s">
        <v>4</v>
      </c>
      <c r="B8" s="60"/>
      <c r="C8" s="9" t="s">
        <v>30</v>
      </c>
      <c r="D8" s="6"/>
    </row>
    <row r="9" spans="1:6" ht="14.25">
      <c r="A9" s="5"/>
      <c r="B9" s="11" t="s">
        <v>27</v>
      </c>
      <c r="C9" s="12"/>
      <c r="D9" s="13" t="s">
        <v>38</v>
      </c>
      <c r="E9" s="12"/>
      <c r="F9" s="6"/>
    </row>
    <row r="10" spans="1:6" ht="14.25">
      <c r="A10" s="7" t="s">
        <v>5</v>
      </c>
      <c r="B10" s="61"/>
      <c r="C10" s="9" t="s">
        <v>31</v>
      </c>
      <c r="D10" s="62"/>
      <c r="E10" s="9" t="s">
        <v>31</v>
      </c>
      <c r="F10" s="6"/>
    </row>
    <row r="11" spans="1:6" ht="14.25">
      <c r="A11" s="7" t="s">
        <v>6</v>
      </c>
      <c r="B11" s="14">
        <f>IF('育成期'!D35="","",'育成期'!D35)</f>
      </c>
      <c r="C11" s="9" t="s">
        <v>31</v>
      </c>
      <c r="D11" s="15">
        <f>IF('育成期'!G35="","",'育成期'!G35)</f>
      </c>
      <c r="E11" s="9" t="s">
        <v>31</v>
      </c>
      <c r="F11" s="6"/>
    </row>
    <row r="12" spans="1:6" ht="14.25">
      <c r="A12" s="7" t="s">
        <v>7</v>
      </c>
      <c r="B12" s="16">
        <f>IF(B11="","",((B11/B10)*100))</f>
      </c>
      <c r="C12" s="9" t="s">
        <v>32</v>
      </c>
      <c r="D12" s="17">
        <f>IF(D11="","",((D11/D10)*100))</f>
      </c>
      <c r="E12" s="9" t="s">
        <v>32</v>
      </c>
      <c r="F12" s="6"/>
    </row>
    <row r="13" spans="1:6" ht="14.25">
      <c r="A13" s="7" t="s">
        <v>8</v>
      </c>
      <c r="B13" s="63"/>
      <c r="C13" s="9" t="s">
        <v>31</v>
      </c>
      <c r="D13" s="64"/>
      <c r="E13" s="9" t="s">
        <v>31</v>
      </c>
      <c r="F13" s="6"/>
    </row>
    <row r="14" spans="1:6" ht="14.25">
      <c r="A14" s="7" t="s">
        <v>9</v>
      </c>
      <c r="B14" s="16">
        <f>IF(B13="","",(B13/B11)*100)</f>
      </c>
      <c r="C14" s="9" t="s">
        <v>32</v>
      </c>
      <c r="D14" s="17">
        <f>IF(D13="","",(D13/D11)*100)</f>
      </c>
      <c r="E14" s="9" t="s">
        <v>32</v>
      </c>
      <c r="F14" s="6"/>
    </row>
    <row r="15" spans="1:5" ht="14.25">
      <c r="A15" s="7" t="s">
        <v>10</v>
      </c>
      <c r="B15" s="16">
        <f>IF(D11="","",('育成期'!N36/D11)*1000)</f>
      </c>
      <c r="C15" s="18" t="s">
        <v>33</v>
      </c>
      <c r="D15" s="5"/>
      <c r="E15" s="19"/>
    </row>
    <row r="16" spans="1:4" ht="14.25">
      <c r="A16" s="8" t="s">
        <v>11</v>
      </c>
      <c r="B16" s="16">
        <f>IF(D11="","",('生産期'!N54/D11)*1000)</f>
      </c>
      <c r="C16" s="9" t="s">
        <v>33</v>
      </c>
      <c r="D16" s="6"/>
    </row>
    <row r="17" spans="1:10" ht="14.25">
      <c r="A17" s="5" t="s">
        <v>12</v>
      </c>
      <c r="B17" s="65"/>
      <c r="C17" s="19" t="s">
        <v>30</v>
      </c>
      <c r="D17" s="6"/>
      <c r="F17" s="49"/>
      <c r="G17" s="50"/>
      <c r="H17" s="50"/>
      <c r="I17" s="50"/>
      <c r="J17" s="51"/>
    </row>
    <row r="18" spans="1:10" ht="14.25">
      <c r="A18" s="7" t="s">
        <v>13</v>
      </c>
      <c r="B18" s="63"/>
      <c r="C18" s="9" t="s">
        <v>30</v>
      </c>
      <c r="D18" s="6"/>
      <c r="F18" s="52" t="s">
        <v>115</v>
      </c>
      <c r="G18" s="53"/>
      <c r="H18" s="53"/>
      <c r="I18" s="53"/>
      <c r="J18" s="54"/>
    </row>
    <row r="19" spans="1:10" ht="14.25">
      <c r="A19" s="7" t="s">
        <v>14</v>
      </c>
      <c r="B19" s="63"/>
      <c r="C19" s="9" t="s">
        <v>30</v>
      </c>
      <c r="D19" s="6"/>
      <c r="F19" s="52" t="s">
        <v>116</v>
      </c>
      <c r="G19" s="66"/>
      <c r="H19" s="55" t="s">
        <v>117</v>
      </c>
      <c r="I19" s="53"/>
      <c r="J19" s="54"/>
    </row>
    <row r="20" spans="1:10" ht="14.25">
      <c r="A20" s="7" t="s">
        <v>15</v>
      </c>
      <c r="B20" s="63"/>
      <c r="C20" s="9" t="s">
        <v>30</v>
      </c>
      <c r="D20" s="6"/>
      <c r="F20" s="56"/>
      <c r="G20" s="57"/>
      <c r="H20" s="57"/>
      <c r="I20" s="57"/>
      <c r="J20" s="58"/>
    </row>
    <row r="21" spans="1:4" ht="14.25">
      <c r="A21" s="7" t="s">
        <v>16</v>
      </c>
      <c r="B21" s="16">
        <f>IF('生産期'!D14="","",MAX('生産期'!T14:T53))</f>
      </c>
      <c r="C21" s="9" t="s">
        <v>32</v>
      </c>
      <c r="D21" s="6"/>
    </row>
    <row r="22" spans="1:4" ht="14.25">
      <c r="A22" s="20" t="s">
        <v>17</v>
      </c>
      <c r="B22" s="6">
        <f>IF(B21="","",INDEX('生産期'!A13:T53,(MATCH(B21,'生産期'!T13:T53,0)-1)+1,1))</f>
      </c>
      <c r="C22" s="3" t="s">
        <v>34</v>
      </c>
      <c r="D22" s="6"/>
    </row>
    <row r="23" spans="1:4" ht="14.25">
      <c r="A23" s="7" t="s">
        <v>18</v>
      </c>
      <c r="B23" s="7">
        <f>IF('生産期'!D14="","",COUNTIF('生産期'!T13:T53,"&gt;=80"))</f>
      </c>
      <c r="C23" s="9" t="s">
        <v>35</v>
      </c>
      <c r="D23" s="6"/>
    </row>
    <row r="24" spans="1:4" ht="14.25">
      <c r="A24" s="8" t="s">
        <v>19</v>
      </c>
      <c r="B24" s="7">
        <f>IF('生産期'!D14="","",COUNTIF('生産期'!T13:T53,"&gt;=70"))</f>
      </c>
      <c r="C24" s="9" t="s">
        <v>35</v>
      </c>
      <c r="D24" s="6"/>
    </row>
    <row r="25" spans="1:4" ht="14.25">
      <c r="A25" s="7" t="s">
        <v>20</v>
      </c>
      <c r="B25" s="16">
        <f>IF('生産期'!D14="","",MAX('生産期'!U14:U53))</f>
      </c>
      <c r="C25" s="9" t="s">
        <v>36</v>
      </c>
      <c r="D25" s="6"/>
    </row>
    <row r="26" spans="1:4" ht="14.25">
      <c r="A26" s="7" t="s">
        <v>21</v>
      </c>
      <c r="B26" s="16">
        <f>IF('生産期'!D14="","",MAX('生産期'!X14:X53))</f>
      </c>
      <c r="C26" s="9" t="s">
        <v>36</v>
      </c>
      <c r="D26" s="6"/>
    </row>
    <row r="27" spans="1:4" ht="14.25">
      <c r="A27" s="7" t="s">
        <v>22</v>
      </c>
      <c r="B27" s="16">
        <f>IF(B25="","",(B26/B25)*100)</f>
      </c>
      <c r="C27" s="9" t="s">
        <v>32</v>
      </c>
      <c r="D27" s="6"/>
    </row>
    <row r="28" spans="1:4" ht="14.25">
      <c r="A28" s="7" t="s">
        <v>23</v>
      </c>
      <c r="B28" s="16">
        <f>IF(B25="","",(('育成期'!N36+'生産期'!N54)/B25)*1000)</f>
      </c>
      <c r="C28" s="9" t="s">
        <v>37</v>
      </c>
      <c r="D28" s="6"/>
    </row>
    <row r="29" spans="1:4" ht="14.25">
      <c r="A29" s="7" t="s">
        <v>24</v>
      </c>
      <c r="B29" s="16">
        <f>IF(B26="","",(('育成期'!N36+'生産期'!N54)/B26)*1000)</f>
      </c>
      <c r="C29" s="9" t="s">
        <v>37</v>
      </c>
      <c r="D29" s="6"/>
    </row>
    <row r="30" spans="1:4" ht="14.25">
      <c r="A30" s="7" t="s">
        <v>25</v>
      </c>
      <c r="B30" s="16">
        <f>IF('孵化成績'!E16="","",'孵化成績'!U51)</f>
      </c>
      <c r="C30" s="9" t="s">
        <v>31</v>
      </c>
      <c r="D30" s="6"/>
    </row>
    <row r="31" spans="1:3" ht="14.25">
      <c r="A31" s="19"/>
      <c r="B31" s="19"/>
      <c r="C31" s="19"/>
    </row>
    <row r="32" spans="1:3" ht="14.25">
      <c r="A32" s="119" t="s">
        <v>26</v>
      </c>
      <c r="B32" s="120">
        <v>2016</v>
      </c>
      <c r="C32" s="6"/>
    </row>
    <row r="33" ht="14.25">
      <c r="B33" s="19"/>
    </row>
  </sheetData>
  <sheetProtection/>
  <mergeCells count="3">
    <mergeCell ref="B3:C3"/>
    <mergeCell ref="B4:C4"/>
    <mergeCell ref="B5:C5"/>
  </mergeCells>
  <printOptions/>
  <pageMargins left="0.5" right="0.5" top="0.5" bottom="0.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"/>
  <sheetViews>
    <sheetView zoomScale="87" zoomScaleNormal="87" zoomScalePageLayoutView="0" workbookViewId="0" topLeftCell="A1">
      <selection activeCell="A2" sqref="A2"/>
    </sheetView>
  </sheetViews>
  <sheetFormatPr defaultColWidth="10.6640625" defaultRowHeight="15"/>
  <cols>
    <col min="1" max="1" width="4.77734375" style="3" customWidth="1"/>
    <col min="2" max="2" width="5.6640625" style="3" customWidth="1"/>
    <col min="3" max="4" width="8.6640625" style="3" customWidth="1"/>
    <col min="5" max="5" width="10.6640625" style="3" customWidth="1"/>
    <col min="6" max="7" width="8.6640625" style="3" customWidth="1"/>
    <col min="8" max="8" width="10.6640625" style="3" customWidth="1"/>
    <col min="9" max="10" width="8.6640625" style="3" customWidth="1"/>
    <col min="11" max="11" width="7.6640625" style="3" customWidth="1"/>
    <col min="12" max="12" width="8.6640625" style="3" customWidth="1"/>
    <col min="13" max="13" width="7.6640625" style="3" customWidth="1"/>
    <col min="14" max="14" width="10.6640625" style="3" customWidth="1"/>
    <col min="15" max="15" width="8.6640625" style="3" customWidth="1"/>
    <col min="16" max="16" width="6.6640625" style="3" customWidth="1"/>
    <col min="17" max="17" width="8.6640625" style="3" customWidth="1"/>
    <col min="18" max="18" width="6.6640625" style="3" customWidth="1"/>
    <col min="19" max="19" width="8.6640625" style="3" customWidth="1"/>
    <col min="20" max="23" width="6.6640625" style="3" customWidth="1"/>
    <col min="24" max="24" width="20.6640625" style="3" customWidth="1"/>
    <col min="25" max="16384" width="10.6640625" style="3" customWidth="1"/>
  </cols>
  <sheetData>
    <row r="1" spans="1:256" ht="28.5">
      <c r="A1" s="2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3" spans="1:5" ht="14.25">
      <c r="A3" s="21" t="s">
        <v>0</v>
      </c>
      <c r="B3" s="21"/>
      <c r="C3" s="21"/>
      <c r="E3" s="3">
        <f>IF('基本登録'!B3="","",'基本登録'!B3)</f>
      </c>
    </row>
    <row r="4" spans="1:5" ht="14.25">
      <c r="A4" s="21" t="s">
        <v>1</v>
      </c>
      <c r="B4" s="21"/>
      <c r="C4" s="21"/>
      <c r="E4" s="3">
        <f>IF('基本登録'!B4="","",'基本登録'!B4)</f>
      </c>
    </row>
    <row r="5" spans="1:5" ht="14.25">
      <c r="A5" s="21" t="s">
        <v>2</v>
      </c>
      <c r="B5" s="21"/>
      <c r="C5" s="21"/>
      <c r="E5" s="3">
        <f>IF('基本登録'!B5="","",'基本登録'!B5)</f>
      </c>
    </row>
    <row r="6" spans="1:9" ht="14.25">
      <c r="A6" s="21" t="s">
        <v>39</v>
      </c>
      <c r="B6" s="21"/>
      <c r="C6" s="21"/>
      <c r="D6" s="3">
        <f>IF('基本登録'!B6="","",'基本登録'!B6)</f>
      </c>
      <c r="E6" s="3" t="s">
        <v>28</v>
      </c>
      <c r="F6" s="3">
        <f>IF('基本登録'!B7="","",'基本登録'!B7)</f>
      </c>
      <c r="G6" s="3" t="s">
        <v>29</v>
      </c>
      <c r="H6" s="3">
        <f>IF('基本登録'!B8="","",'基本登録'!B8)</f>
      </c>
      <c r="I6" s="3" t="s">
        <v>30</v>
      </c>
    </row>
    <row r="7" spans="1:9" ht="14.25">
      <c r="A7" s="21" t="s">
        <v>5</v>
      </c>
      <c r="B7" s="21"/>
      <c r="C7" s="21"/>
      <c r="D7" s="22" t="s">
        <v>27</v>
      </c>
      <c r="E7" s="118">
        <f>IF('基本登録'!B10="","",'基本登録'!B10)</f>
      </c>
      <c r="F7" s="3" t="s">
        <v>31</v>
      </c>
      <c r="G7" s="22" t="s">
        <v>38</v>
      </c>
      <c r="H7" s="118">
        <f>IF('基本登録'!D10="","",'基本登録'!D10)</f>
      </c>
      <c r="I7" s="3" t="s">
        <v>31</v>
      </c>
    </row>
    <row r="8" spans="1:9" ht="14.25">
      <c r="A8" s="21" t="s">
        <v>6</v>
      </c>
      <c r="B8" s="21"/>
      <c r="C8" s="21"/>
      <c r="D8" s="22" t="s">
        <v>27</v>
      </c>
      <c r="E8" s="118">
        <f>IF(D35="","",D35)</f>
      </c>
      <c r="F8" s="3" t="s">
        <v>31</v>
      </c>
      <c r="G8" s="22" t="s">
        <v>38</v>
      </c>
      <c r="H8" s="118">
        <f>IF(G35="","",G35)</f>
      </c>
      <c r="I8" s="3" t="s">
        <v>31</v>
      </c>
    </row>
    <row r="9" ht="14.25">
      <c r="X9" s="23">
        <f ca="1">TRUNC(NOW())</f>
        <v>43246</v>
      </c>
    </row>
    <row r="10" spans="1:25" ht="14.25">
      <c r="A10" s="24" t="s">
        <v>40</v>
      </c>
      <c r="B10" s="25" t="s">
        <v>42</v>
      </c>
      <c r="C10" s="25" t="s">
        <v>44</v>
      </c>
      <c r="D10" s="11" t="s">
        <v>45</v>
      </c>
      <c r="E10" s="12"/>
      <c r="F10" s="12"/>
      <c r="G10" s="11" t="s">
        <v>48</v>
      </c>
      <c r="H10" s="12"/>
      <c r="I10" s="12"/>
      <c r="J10" s="11" t="s">
        <v>49</v>
      </c>
      <c r="K10" s="12"/>
      <c r="L10" s="13" t="s">
        <v>51</v>
      </c>
      <c r="M10" s="12"/>
      <c r="N10" s="25" t="s">
        <v>52</v>
      </c>
      <c r="O10" s="11" t="s">
        <v>54</v>
      </c>
      <c r="P10" s="12"/>
      <c r="Q10" s="13" t="s">
        <v>57</v>
      </c>
      <c r="R10" s="12"/>
      <c r="S10" s="13" t="s">
        <v>58</v>
      </c>
      <c r="T10" s="12"/>
      <c r="U10" s="24" t="s">
        <v>59</v>
      </c>
      <c r="V10" s="11" t="s">
        <v>61</v>
      </c>
      <c r="W10" s="12"/>
      <c r="X10" s="5" t="s">
        <v>64</v>
      </c>
      <c r="Y10" s="6"/>
    </row>
    <row r="11" spans="1:25" ht="14.25">
      <c r="A11" s="26"/>
      <c r="B11" s="27" t="s">
        <v>43</v>
      </c>
      <c r="C11" s="27" t="s">
        <v>43</v>
      </c>
      <c r="D11" s="28" t="s">
        <v>46</v>
      </c>
      <c r="E11" s="29" t="s">
        <v>47</v>
      </c>
      <c r="F11" s="29" t="s">
        <v>7</v>
      </c>
      <c r="G11" s="28" t="s">
        <v>46</v>
      </c>
      <c r="H11" s="29" t="s">
        <v>47</v>
      </c>
      <c r="I11" s="29" t="s">
        <v>7</v>
      </c>
      <c r="J11" s="28" t="s">
        <v>35</v>
      </c>
      <c r="K11" s="29" t="s">
        <v>50</v>
      </c>
      <c r="L11" s="29" t="s">
        <v>35</v>
      </c>
      <c r="M11" s="29" t="s">
        <v>50</v>
      </c>
      <c r="N11" s="27" t="s">
        <v>53</v>
      </c>
      <c r="O11" s="28" t="s">
        <v>55</v>
      </c>
      <c r="P11" s="29" t="s">
        <v>56</v>
      </c>
      <c r="Q11" s="29" t="s">
        <v>55</v>
      </c>
      <c r="R11" s="29" t="s">
        <v>56</v>
      </c>
      <c r="S11" s="29" t="s">
        <v>55</v>
      </c>
      <c r="T11" s="29" t="s">
        <v>56</v>
      </c>
      <c r="U11" s="26" t="s">
        <v>60</v>
      </c>
      <c r="V11" s="28" t="s">
        <v>62</v>
      </c>
      <c r="W11" s="29" t="s">
        <v>63</v>
      </c>
      <c r="X11" s="6"/>
      <c r="Y11" s="6"/>
    </row>
    <row r="12" spans="1:25" ht="14.25">
      <c r="A12" s="30">
        <v>1</v>
      </c>
      <c r="B12" s="31">
        <v>7</v>
      </c>
      <c r="C12" s="32">
        <f>IF('基本登録'!D6="","",('基本登録'!D6)+7)</f>
      </c>
      <c r="D12" s="81"/>
      <c r="E12" s="82"/>
      <c r="F12" s="85">
        <f aca="true" t="shared" si="0" ref="F12:F35">IF(D12="","",((D12/E$7)*100))</f>
      </c>
      <c r="G12" s="81"/>
      <c r="H12" s="82"/>
      <c r="I12" s="85">
        <f aca="true" t="shared" si="1" ref="I12:I35">IF(G12="","",((G12/H$7)*100))</f>
      </c>
      <c r="J12" s="89"/>
      <c r="K12" s="85">
        <f>IF(J12="","",((J12/E12)*1000))</f>
      </c>
      <c r="L12" s="91"/>
      <c r="M12" s="85">
        <f>IF(L12="","",((L12/H12)*1000))</f>
      </c>
      <c r="N12" s="85">
        <f>IF(J12="","",(J12+L12))</f>
      </c>
      <c r="O12" s="96"/>
      <c r="P12" s="97"/>
      <c r="Q12" s="97"/>
      <c r="R12" s="97"/>
      <c r="S12" s="97"/>
      <c r="T12" s="97"/>
      <c r="U12" s="67"/>
      <c r="V12" s="89"/>
      <c r="W12" s="91"/>
      <c r="X12" s="65"/>
      <c r="Y12" s="6"/>
    </row>
    <row r="13" spans="1:25" ht="14.25">
      <c r="A13" s="34">
        <f aca="true" t="shared" si="2" ref="A13:A35">A12+1</f>
        <v>2</v>
      </c>
      <c r="B13" s="35">
        <f aca="true" t="shared" si="3" ref="B13:B35">B12+7</f>
        <v>14</v>
      </c>
      <c r="C13" s="36">
        <f>IF(C12="","",C12+7)</f>
      </c>
      <c r="D13" s="83"/>
      <c r="E13" s="84"/>
      <c r="F13" s="86">
        <f t="shared" si="0"/>
      </c>
      <c r="G13" s="83"/>
      <c r="H13" s="84"/>
      <c r="I13" s="86">
        <f t="shared" si="1"/>
      </c>
      <c r="J13" s="90"/>
      <c r="K13" s="86">
        <f aca="true" t="shared" si="4" ref="K13:K35">IF(J13="","",((J13/E13)*1000))</f>
      </c>
      <c r="L13" s="92"/>
      <c r="M13" s="86">
        <f aca="true" t="shared" si="5" ref="M13:M35">IF(L13="","",((L13/H13)*1000))</f>
      </c>
      <c r="N13" s="86">
        <f aca="true" t="shared" si="6" ref="N13:N35">IF(J13="","",(J13+L13+N12))</f>
      </c>
      <c r="O13" s="98"/>
      <c r="P13" s="99"/>
      <c r="Q13" s="99"/>
      <c r="R13" s="99"/>
      <c r="S13" s="99"/>
      <c r="T13" s="99"/>
      <c r="U13" s="68"/>
      <c r="V13" s="90"/>
      <c r="W13" s="94"/>
      <c r="X13" s="63"/>
      <c r="Y13" s="6"/>
    </row>
    <row r="14" spans="1:25" ht="14.25">
      <c r="A14" s="34">
        <f t="shared" si="2"/>
        <v>3</v>
      </c>
      <c r="B14" s="35">
        <f t="shared" si="3"/>
        <v>21</v>
      </c>
      <c r="C14" s="36">
        <f aca="true" t="shared" si="7" ref="C14:C35">IF(C13="","",C13+7)</f>
      </c>
      <c r="D14" s="83"/>
      <c r="E14" s="84"/>
      <c r="F14" s="86">
        <f t="shared" si="0"/>
      </c>
      <c r="G14" s="83"/>
      <c r="H14" s="84"/>
      <c r="I14" s="86">
        <f t="shared" si="1"/>
      </c>
      <c r="J14" s="90"/>
      <c r="K14" s="86">
        <f t="shared" si="4"/>
      </c>
      <c r="L14" s="93"/>
      <c r="M14" s="86">
        <f t="shared" si="5"/>
      </c>
      <c r="N14" s="86">
        <f t="shared" si="6"/>
      </c>
      <c r="O14" s="98"/>
      <c r="P14" s="99"/>
      <c r="Q14" s="99"/>
      <c r="R14" s="99"/>
      <c r="S14" s="99"/>
      <c r="T14" s="99"/>
      <c r="U14" s="68"/>
      <c r="V14" s="90"/>
      <c r="W14" s="94"/>
      <c r="X14" s="63"/>
      <c r="Y14" s="6"/>
    </row>
    <row r="15" spans="1:25" ht="14.25">
      <c r="A15" s="34">
        <f t="shared" si="2"/>
        <v>4</v>
      </c>
      <c r="B15" s="35">
        <f t="shared" si="3"/>
        <v>28</v>
      </c>
      <c r="C15" s="36">
        <f t="shared" si="7"/>
      </c>
      <c r="D15" s="83"/>
      <c r="E15" s="84"/>
      <c r="F15" s="86">
        <f t="shared" si="0"/>
      </c>
      <c r="G15" s="83"/>
      <c r="H15" s="84"/>
      <c r="I15" s="86">
        <f t="shared" si="1"/>
      </c>
      <c r="J15" s="90"/>
      <c r="K15" s="86">
        <f t="shared" si="4"/>
      </c>
      <c r="L15" s="94"/>
      <c r="M15" s="86">
        <f t="shared" si="5"/>
      </c>
      <c r="N15" s="86">
        <f t="shared" si="6"/>
      </c>
      <c r="O15" s="98"/>
      <c r="P15" s="99"/>
      <c r="Q15" s="99"/>
      <c r="R15" s="99"/>
      <c r="S15" s="99"/>
      <c r="T15" s="99"/>
      <c r="U15" s="68"/>
      <c r="V15" s="90"/>
      <c r="W15" s="94"/>
      <c r="X15" s="63"/>
      <c r="Y15" s="6"/>
    </row>
    <row r="16" spans="1:25" ht="15" thickBot="1">
      <c r="A16" s="34">
        <f t="shared" si="2"/>
        <v>5</v>
      </c>
      <c r="B16" s="35">
        <f t="shared" si="3"/>
        <v>35</v>
      </c>
      <c r="C16" s="47">
        <f t="shared" si="7"/>
      </c>
      <c r="D16" s="83"/>
      <c r="E16" s="84"/>
      <c r="F16" s="86">
        <f t="shared" si="0"/>
      </c>
      <c r="G16" s="83"/>
      <c r="H16" s="84"/>
      <c r="I16" s="86">
        <f t="shared" si="1"/>
      </c>
      <c r="J16" s="90"/>
      <c r="K16" s="86">
        <f t="shared" si="4"/>
      </c>
      <c r="L16" s="94"/>
      <c r="M16" s="86">
        <f t="shared" si="5"/>
      </c>
      <c r="N16" s="86">
        <f t="shared" si="6"/>
      </c>
      <c r="O16" s="98"/>
      <c r="P16" s="99"/>
      <c r="Q16" s="99"/>
      <c r="R16" s="99"/>
      <c r="S16" s="99"/>
      <c r="T16" s="99"/>
      <c r="U16" s="68"/>
      <c r="V16" s="90"/>
      <c r="W16" s="94"/>
      <c r="X16" s="63"/>
      <c r="Y16" s="6"/>
    </row>
    <row r="17" spans="1:25" ht="14.25">
      <c r="A17" s="30">
        <f t="shared" si="2"/>
        <v>6</v>
      </c>
      <c r="B17" s="31">
        <f t="shared" si="3"/>
        <v>42</v>
      </c>
      <c r="C17" s="46">
        <f t="shared" si="7"/>
      </c>
      <c r="D17" s="81"/>
      <c r="E17" s="82"/>
      <c r="F17" s="85">
        <f t="shared" si="0"/>
      </c>
      <c r="G17" s="81"/>
      <c r="H17" s="82"/>
      <c r="I17" s="85">
        <f t="shared" si="1"/>
      </c>
      <c r="J17" s="89"/>
      <c r="K17" s="85">
        <f t="shared" si="4"/>
      </c>
      <c r="L17" s="91"/>
      <c r="M17" s="85">
        <f t="shared" si="5"/>
      </c>
      <c r="N17" s="85">
        <f t="shared" si="6"/>
      </c>
      <c r="O17" s="96"/>
      <c r="P17" s="97"/>
      <c r="Q17" s="97"/>
      <c r="R17" s="97"/>
      <c r="S17" s="97"/>
      <c r="T17" s="97"/>
      <c r="U17" s="67"/>
      <c r="V17" s="89"/>
      <c r="W17" s="91"/>
      <c r="X17" s="65"/>
      <c r="Y17" s="6"/>
    </row>
    <row r="18" spans="1:25" ht="14.25">
      <c r="A18" s="34">
        <f t="shared" si="2"/>
        <v>7</v>
      </c>
      <c r="B18" s="35">
        <f t="shared" si="3"/>
        <v>49</v>
      </c>
      <c r="C18" s="36">
        <f t="shared" si="7"/>
      </c>
      <c r="D18" s="83"/>
      <c r="E18" s="84"/>
      <c r="F18" s="86">
        <f t="shared" si="0"/>
      </c>
      <c r="G18" s="83"/>
      <c r="H18" s="84"/>
      <c r="I18" s="86">
        <f t="shared" si="1"/>
      </c>
      <c r="J18" s="90"/>
      <c r="K18" s="86">
        <f t="shared" si="4"/>
      </c>
      <c r="L18" s="94"/>
      <c r="M18" s="86">
        <f t="shared" si="5"/>
      </c>
      <c r="N18" s="86">
        <f t="shared" si="6"/>
      </c>
      <c r="O18" s="98"/>
      <c r="P18" s="99"/>
      <c r="Q18" s="99"/>
      <c r="R18" s="99"/>
      <c r="S18" s="99"/>
      <c r="T18" s="99"/>
      <c r="U18" s="68"/>
      <c r="V18" s="90"/>
      <c r="W18" s="94"/>
      <c r="X18" s="63"/>
      <c r="Y18" s="6"/>
    </row>
    <row r="19" spans="1:25" ht="14.25">
      <c r="A19" s="34">
        <f t="shared" si="2"/>
        <v>8</v>
      </c>
      <c r="B19" s="35">
        <f t="shared" si="3"/>
        <v>56</v>
      </c>
      <c r="C19" s="36">
        <f t="shared" si="7"/>
      </c>
      <c r="D19" s="83"/>
      <c r="E19" s="84"/>
      <c r="F19" s="86">
        <f t="shared" si="0"/>
      </c>
      <c r="G19" s="83"/>
      <c r="H19" s="84"/>
      <c r="I19" s="86">
        <f t="shared" si="1"/>
      </c>
      <c r="J19" s="90"/>
      <c r="K19" s="86">
        <f t="shared" si="4"/>
      </c>
      <c r="L19" s="94"/>
      <c r="M19" s="86">
        <f t="shared" si="5"/>
      </c>
      <c r="N19" s="86">
        <f t="shared" si="6"/>
      </c>
      <c r="O19" s="98"/>
      <c r="P19" s="99"/>
      <c r="Q19" s="99"/>
      <c r="R19" s="99"/>
      <c r="S19" s="99"/>
      <c r="T19" s="99"/>
      <c r="U19" s="68"/>
      <c r="V19" s="90"/>
      <c r="W19" s="94"/>
      <c r="X19" s="63"/>
      <c r="Y19" s="6"/>
    </row>
    <row r="20" spans="1:25" ht="14.25">
      <c r="A20" s="34">
        <f t="shared" si="2"/>
        <v>9</v>
      </c>
      <c r="B20" s="35">
        <f t="shared" si="3"/>
        <v>63</v>
      </c>
      <c r="C20" s="36">
        <f t="shared" si="7"/>
      </c>
      <c r="D20" s="83"/>
      <c r="E20" s="84"/>
      <c r="F20" s="86">
        <f t="shared" si="0"/>
      </c>
      <c r="G20" s="83"/>
      <c r="H20" s="84"/>
      <c r="I20" s="86">
        <f t="shared" si="1"/>
      </c>
      <c r="J20" s="90"/>
      <c r="K20" s="86">
        <f t="shared" si="4"/>
      </c>
      <c r="L20" s="94"/>
      <c r="M20" s="86">
        <f t="shared" si="5"/>
      </c>
      <c r="N20" s="86">
        <f t="shared" si="6"/>
      </c>
      <c r="O20" s="98"/>
      <c r="P20" s="99"/>
      <c r="Q20" s="99"/>
      <c r="R20" s="99"/>
      <c r="S20" s="99"/>
      <c r="T20" s="99"/>
      <c r="U20" s="68"/>
      <c r="V20" s="90"/>
      <c r="W20" s="94"/>
      <c r="X20" s="63"/>
      <c r="Y20" s="6"/>
    </row>
    <row r="21" spans="1:25" ht="15" thickBot="1">
      <c r="A21" s="34">
        <f t="shared" si="2"/>
        <v>10</v>
      </c>
      <c r="B21" s="35">
        <f t="shared" si="3"/>
        <v>70</v>
      </c>
      <c r="C21" s="47">
        <f t="shared" si="7"/>
      </c>
      <c r="D21" s="83"/>
      <c r="E21" s="84"/>
      <c r="F21" s="86">
        <f t="shared" si="0"/>
      </c>
      <c r="G21" s="83"/>
      <c r="H21" s="84"/>
      <c r="I21" s="86">
        <f t="shared" si="1"/>
      </c>
      <c r="J21" s="90"/>
      <c r="K21" s="86">
        <f t="shared" si="4"/>
      </c>
      <c r="L21" s="94"/>
      <c r="M21" s="86">
        <f t="shared" si="5"/>
      </c>
      <c r="N21" s="86">
        <f t="shared" si="6"/>
      </c>
      <c r="O21" s="98"/>
      <c r="P21" s="99"/>
      <c r="Q21" s="99"/>
      <c r="R21" s="99"/>
      <c r="S21" s="99"/>
      <c r="T21" s="99"/>
      <c r="U21" s="68"/>
      <c r="V21" s="90"/>
      <c r="W21" s="94"/>
      <c r="X21" s="63"/>
      <c r="Y21" s="6"/>
    </row>
    <row r="22" spans="1:25" ht="14.25">
      <c r="A22" s="30">
        <f t="shared" si="2"/>
        <v>11</v>
      </c>
      <c r="B22" s="31">
        <f t="shared" si="3"/>
        <v>77</v>
      </c>
      <c r="C22" s="32">
        <f t="shared" si="7"/>
      </c>
      <c r="D22" s="81"/>
      <c r="E22" s="82"/>
      <c r="F22" s="85">
        <f t="shared" si="0"/>
      </c>
      <c r="G22" s="81"/>
      <c r="H22" s="82"/>
      <c r="I22" s="85">
        <f t="shared" si="1"/>
      </c>
      <c r="J22" s="89"/>
      <c r="K22" s="85">
        <f t="shared" si="4"/>
      </c>
      <c r="L22" s="91"/>
      <c r="M22" s="85">
        <f t="shared" si="5"/>
      </c>
      <c r="N22" s="85">
        <f t="shared" si="6"/>
      </c>
      <c r="O22" s="96"/>
      <c r="P22" s="97"/>
      <c r="Q22" s="97"/>
      <c r="R22" s="97"/>
      <c r="S22" s="97"/>
      <c r="T22" s="97"/>
      <c r="U22" s="67"/>
      <c r="V22" s="89"/>
      <c r="W22" s="91"/>
      <c r="X22" s="65"/>
      <c r="Y22" s="6"/>
    </row>
    <row r="23" spans="1:25" ht="14.25">
      <c r="A23" s="34">
        <f t="shared" si="2"/>
        <v>12</v>
      </c>
      <c r="B23" s="35">
        <f t="shared" si="3"/>
        <v>84</v>
      </c>
      <c r="C23" s="36">
        <f t="shared" si="7"/>
      </c>
      <c r="D23" s="83"/>
      <c r="E23" s="84"/>
      <c r="F23" s="86">
        <f t="shared" si="0"/>
      </c>
      <c r="G23" s="83"/>
      <c r="H23" s="84"/>
      <c r="I23" s="86">
        <f t="shared" si="1"/>
      </c>
      <c r="J23" s="90"/>
      <c r="K23" s="86">
        <f t="shared" si="4"/>
      </c>
      <c r="L23" s="94"/>
      <c r="M23" s="86">
        <f t="shared" si="5"/>
      </c>
      <c r="N23" s="86">
        <f t="shared" si="6"/>
      </c>
      <c r="O23" s="98"/>
      <c r="P23" s="99"/>
      <c r="Q23" s="99"/>
      <c r="R23" s="99"/>
      <c r="S23" s="99"/>
      <c r="T23" s="99"/>
      <c r="U23" s="68"/>
      <c r="V23" s="90"/>
      <c r="W23" s="94"/>
      <c r="X23" s="63"/>
      <c r="Y23" s="6"/>
    </row>
    <row r="24" spans="1:25" ht="14.25">
      <c r="A24" s="34">
        <f t="shared" si="2"/>
        <v>13</v>
      </c>
      <c r="B24" s="35">
        <f t="shared" si="3"/>
        <v>91</v>
      </c>
      <c r="C24" s="36">
        <f t="shared" si="7"/>
      </c>
      <c r="D24" s="83"/>
      <c r="E24" s="84"/>
      <c r="F24" s="86">
        <f t="shared" si="0"/>
      </c>
      <c r="G24" s="83"/>
      <c r="H24" s="84"/>
      <c r="I24" s="86">
        <f t="shared" si="1"/>
      </c>
      <c r="J24" s="90"/>
      <c r="K24" s="86">
        <f t="shared" si="4"/>
      </c>
      <c r="L24" s="94"/>
      <c r="M24" s="86">
        <f t="shared" si="5"/>
      </c>
      <c r="N24" s="86">
        <f t="shared" si="6"/>
      </c>
      <c r="O24" s="98"/>
      <c r="P24" s="99"/>
      <c r="Q24" s="99"/>
      <c r="R24" s="99"/>
      <c r="S24" s="99"/>
      <c r="T24" s="99"/>
      <c r="U24" s="68"/>
      <c r="V24" s="90"/>
      <c r="W24" s="94"/>
      <c r="X24" s="63"/>
      <c r="Y24" s="6"/>
    </row>
    <row r="25" spans="1:25" ht="14.25">
      <c r="A25" s="34">
        <f t="shared" si="2"/>
        <v>14</v>
      </c>
      <c r="B25" s="35">
        <f t="shared" si="3"/>
        <v>98</v>
      </c>
      <c r="C25" s="36">
        <f t="shared" si="7"/>
      </c>
      <c r="D25" s="83"/>
      <c r="E25" s="84"/>
      <c r="F25" s="86">
        <f t="shared" si="0"/>
      </c>
      <c r="G25" s="83"/>
      <c r="H25" s="84"/>
      <c r="I25" s="86">
        <f t="shared" si="1"/>
      </c>
      <c r="J25" s="90"/>
      <c r="K25" s="86">
        <f t="shared" si="4"/>
      </c>
      <c r="L25" s="94"/>
      <c r="M25" s="86">
        <f t="shared" si="5"/>
      </c>
      <c r="N25" s="86">
        <f t="shared" si="6"/>
      </c>
      <c r="O25" s="98"/>
      <c r="P25" s="99"/>
      <c r="Q25" s="99"/>
      <c r="R25" s="99"/>
      <c r="S25" s="99"/>
      <c r="T25" s="99"/>
      <c r="U25" s="68"/>
      <c r="V25" s="90"/>
      <c r="W25" s="94"/>
      <c r="X25" s="63"/>
      <c r="Y25" s="6"/>
    </row>
    <row r="26" spans="1:25" ht="14.25">
      <c r="A26" s="34">
        <f t="shared" si="2"/>
        <v>15</v>
      </c>
      <c r="B26" s="35">
        <f t="shared" si="3"/>
        <v>105</v>
      </c>
      <c r="C26" s="36">
        <f t="shared" si="7"/>
      </c>
      <c r="D26" s="83"/>
      <c r="E26" s="84"/>
      <c r="F26" s="86">
        <f t="shared" si="0"/>
      </c>
      <c r="G26" s="83"/>
      <c r="H26" s="84"/>
      <c r="I26" s="86">
        <f t="shared" si="1"/>
      </c>
      <c r="J26" s="90"/>
      <c r="K26" s="86">
        <f t="shared" si="4"/>
      </c>
      <c r="L26" s="94"/>
      <c r="M26" s="86">
        <f t="shared" si="5"/>
      </c>
      <c r="N26" s="86">
        <f t="shared" si="6"/>
      </c>
      <c r="O26" s="98"/>
      <c r="P26" s="99"/>
      <c r="Q26" s="99"/>
      <c r="R26" s="99"/>
      <c r="S26" s="99"/>
      <c r="T26" s="99"/>
      <c r="U26" s="68"/>
      <c r="V26" s="90"/>
      <c r="W26" s="94"/>
      <c r="X26" s="63"/>
      <c r="Y26" s="6"/>
    </row>
    <row r="27" spans="1:25" ht="14.25">
      <c r="A27" s="30">
        <f t="shared" si="2"/>
        <v>16</v>
      </c>
      <c r="B27" s="31">
        <f t="shared" si="3"/>
        <v>112</v>
      </c>
      <c r="C27" s="32">
        <f t="shared" si="7"/>
      </c>
      <c r="D27" s="81"/>
      <c r="E27" s="82"/>
      <c r="F27" s="85">
        <f t="shared" si="0"/>
      </c>
      <c r="G27" s="81"/>
      <c r="H27" s="82"/>
      <c r="I27" s="85">
        <f t="shared" si="1"/>
      </c>
      <c r="J27" s="89"/>
      <c r="K27" s="85">
        <f t="shared" si="4"/>
      </c>
      <c r="L27" s="91"/>
      <c r="M27" s="85">
        <f t="shared" si="5"/>
      </c>
      <c r="N27" s="85">
        <f t="shared" si="6"/>
      </c>
      <c r="O27" s="96"/>
      <c r="P27" s="97"/>
      <c r="Q27" s="97"/>
      <c r="R27" s="97"/>
      <c r="S27" s="97"/>
      <c r="T27" s="97"/>
      <c r="U27" s="67"/>
      <c r="V27" s="89"/>
      <c r="W27" s="91"/>
      <c r="X27" s="65"/>
      <c r="Y27" s="6"/>
    </row>
    <row r="28" spans="1:25" ht="14.25">
      <c r="A28" s="34">
        <f t="shared" si="2"/>
        <v>17</v>
      </c>
      <c r="B28" s="35">
        <f t="shared" si="3"/>
        <v>119</v>
      </c>
      <c r="C28" s="36">
        <f t="shared" si="7"/>
      </c>
      <c r="D28" s="83"/>
      <c r="E28" s="84"/>
      <c r="F28" s="86">
        <f t="shared" si="0"/>
      </c>
      <c r="G28" s="83"/>
      <c r="H28" s="84"/>
      <c r="I28" s="86">
        <f t="shared" si="1"/>
      </c>
      <c r="J28" s="90"/>
      <c r="K28" s="86">
        <f t="shared" si="4"/>
      </c>
      <c r="L28" s="94"/>
      <c r="M28" s="86">
        <f t="shared" si="5"/>
      </c>
      <c r="N28" s="86">
        <f t="shared" si="6"/>
      </c>
      <c r="O28" s="98"/>
      <c r="P28" s="99"/>
      <c r="Q28" s="99"/>
      <c r="R28" s="99"/>
      <c r="S28" s="99"/>
      <c r="T28" s="99"/>
      <c r="U28" s="68"/>
      <c r="V28" s="90"/>
      <c r="W28" s="94"/>
      <c r="X28" s="63"/>
      <c r="Y28" s="6"/>
    </row>
    <row r="29" spans="1:25" ht="14.25">
      <c r="A29" s="34">
        <f t="shared" si="2"/>
        <v>18</v>
      </c>
      <c r="B29" s="35">
        <f t="shared" si="3"/>
        <v>126</v>
      </c>
      <c r="C29" s="36">
        <f t="shared" si="7"/>
      </c>
      <c r="D29" s="83"/>
      <c r="E29" s="84"/>
      <c r="F29" s="86">
        <f t="shared" si="0"/>
      </c>
      <c r="G29" s="83"/>
      <c r="H29" s="84"/>
      <c r="I29" s="86">
        <f t="shared" si="1"/>
      </c>
      <c r="J29" s="90"/>
      <c r="K29" s="86">
        <f t="shared" si="4"/>
      </c>
      <c r="L29" s="94"/>
      <c r="M29" s="86">
        <f t="shared" si="5"/>
      </c>
      <c r="N29" s="86">
        <f t="shared" si="6"/>
      </c>
      <c r="O29" s="98"/>
      <c r="P29" s="99"/>
      <c r="Q29" s="99"/>
      <c r="R29" s="99"/>
      <c r="S29" s="99"/>
      <c r="T29" s="99"/>
      <c r="U29" s="68"/>
      <c r="V29" s="90"/>
      <c r="W29" s="94"/>
      <c r="X29" s="63"/>
      <c r="Y29" s="6"/>
    </row>
    <row r="30" spans="1:25" ht="14.25">
      <c r="A30" s="34">
        <f t="shared" si="2"/>
        <v>19</v>
      </c>
      <c r="B30" s="35">
        <f t="shared" si="3"/>
        <v>133</v>
      </c>
      <c r="C30" s="36">
        <f t="shared" si="7"/>
      </c>
      <c r="D30" s="83"/>
      <c r="E30" s="84"/>
      <c r="F30" s="86">
        <f t="shared" si="0"/>
      </c>
      <c r="G30" s="83"/>
      <c r="H30" s="84"/>
      <c r="I30" s="86">
        <f t="shared" si="1"/>
      </c>
      <c r="J30" s="90"/>
      <c r="K30" s="86">
        <f t="shared" si="4"/>
      </c>
      <c r="L30" s="94"/>
      <c r="M30" s="86">
        <f t="shared" si="5"/>
      </c>
      <c r="N30" s="86">
        <f t="shared" si="6"/>
      </c>
      <c r="O30" s="98"/>
      <c r="P30" s="99"/>
      <c r="Q30" s="99"/>
      <c r="R30" s="99"/>
      <c r="S30" s="99"/>
      <c r="T30" s="99"/>
      <c r="U30" s="68"/>
      <c r="V30" s="90"/>
      <c r="W30" s="94"/>
      <c r="X30" s="63"/>
      <c r="Y30" s="6"/>
    </row>
    <row r="31" spans="1:25" ht="14.25">
      <c r="A31" s="34">
        <f t="shared" si="2"/>
        <v>20</v>
      </c>
      <c r="B31" s="35">
        <f t="shared" si="3"/>
        <v>140</v>
      </c>
      <c r="C31" s="36">
        <f t="shared" si="7"/>
      </c>
      <c r="D31" s="83"/>
      <c r="E31" s="84"/>
      <c r="F31" s="86">
        <f t="shared" si="0"/>
      </c>
      <c r="G31" s="83"/>
      <c r="H31" s="84"/>
      <c r="I31" s="86">
        <f t="shared" si="1"/>
      </c>
      <c r="J31" s="90"/>
      <c r="K31" s="86">
        <f t="shared" si="4"/>
      </c>
      <c r="L31" s="94"/>
      <c r="M31" s="86">
        <f t="shared" si="5"/>
      </c>
      <c r="N31" s="86">
        <f t="shared" si="6"/>
      </c>
      <c r="O31" s="98"/>
      <c r="P31" s="99"/>
      <c r="Q31" s="99"/>
      <c r="R31" s="99"/>
      <c r="S31" s="99"/>
      <c r="T31" s="99"/>
      <c r="U31" s="68"/>
      <c r="V31" s="90"/>
      <c r="W31" s="94"/>
      <c r="X31" s="63"/>
      <c r="Y31" s="6"/>
    </row>
    <row r="32" spans="1:25" ht="14.25">
      <c r="A32" s="30">
        <f t="shared" si="2"/>
        <v>21</v>
      </c>
      <c r="B32" s="31">
        <f t="shared" si="3"/>
        <v>147</v>
      </c>
      <c r="C32" s="32">
        <f t="shared" si="7"/>
      </c>
      <c r="D32" s="81"/>
      <c r="E32" s="82"/>
      <c r="F32" s="85">
        <f t="shared" si="0"/>
      </c>
      <c r="G32" s="81"/>
      <c r="H32" s="82"/>
      <c r="I32" s="85">
        <f t="shared" si="1"/>
      </c>
      <c r="J32" s="89"/>
      <c r="K32" s="85">
        <f t="shared" si="4"/>
      </c>
      <c r="L32" s="91"/>
      <c r="M32" s="85">
        <f t="shared" si="5"/>
      </c>
      <c r="N32" s="85">
        <f t="shared" si="6"/>
      </c>
      <c r="O32" s="96"/>
      <c r="P32" s="97"/>
      <c r="Q32" s="97"/>
      <c r="R32" s="97"/>
      <c r="S32" s="97"/>
      <c r="T32" s="97"/>
      <c r="U32" s="67"/>
      <c r="V32" s="89"/>
      <c r="W32" s="91"/>
      <c r="X32" s="65"/>
      <c r="Y32" s="6"/>
    </row>
    <row r="33" spans="1:25" ht="14.25">
      <c r="A33" s="34">
        <f t="shared" si="2"/>
        <v>22</v>
      </c>
      <c r="B33" s="35">
        <f t="shared" si="3"/>
        <v>154</v>
      </c>
      <c r="C33" s="36">
        <f t="shared" si="7"/>
      </c>
      <c r="D33" s="83"/>
      <c r="E33" s="84"/>
      <c r="F33" s="86">
        <f t="shared" si="0"/>
      </c>
      <c r="G33" s="83"/>
      <c r="H33" s="84"/>
      <c r="I33" s="86">
        <f t="shared" si="1"/>
      </c>
      <c r="J33" s="90"/>
      <c r="K33" s="86">
        <f t="shared" si="4"/>
      </c>
      <c r="L33" s="94"/>
      <c r="M33" s="86">
        <f t="shared" si="5"/>
      </c>
      <c r="N33" s="86">
        <f t="shared" si="6"/>
      </c>
      <c r="O33" s="98"/>
      <c r="P33" s="99"/>
      <c r="Q33" s="99"/>
      <c r="R33" s="99"/>
      <c r="S33" s="99"/>
      <c r="T33" s="99"/>
      <c r="U33" s="68"/>
      <c r="V33" s="90"/>
      <c r="W33" s="94"/>
      <c r="X33" s="63"/>
      <c r="Y33" s="6"/>
    </row>
    <row r="34" spans="1:25" ht="14.25">
      <c r="A34" s="34">
        <f t="shared" si="2"/>
        <v>23</v>
      </c>
      <c r="B34" s="35">
        <f t="shared" si="3"/>
        <v>161</v>
      </c>
      <c r="C34" s="36">
        <f t="shared" si="7"/>
      </c>
      <c r="D34" s="83"/>
      <c r="E34" s="84"/>
      <c r="F34" s="86">
        <f t="shared" si="0"/>
      </c>
      <c r="G34" s="83"/>
      <c r="H34" s="84"/>
      <c r="I34" s="86">
        <f t="shared" si="1"/>
      </c>
      <c r="J34" s="90"/>
      <c r="K34" s="86">
        <f t="shared" si="4"/>
      </c>
      <c r="L34" s="94"/>
      <c r="M34" s="86">
        <f t="shared" si="5"/>
      </c>
      <c r="N34" s="86">
        <f t="shared" si="6"/>
      </c>
      <c r="O34" s="98"/>
      <c r="P34" s="99"/>
      <c r="Q34" s="99"/>
      <c r="R34" s="99"/>
      <c r="S34" s="99"/>
      <c r="T34" s="99"/>
      <c r="U34" s="68"/>
      <c r="V34" s="90"/>
      <c r="W34" s="94"/>
      <c r="X34" s="63"/>
      <c r="Y34" s="6"/>
    </row>
    <row r="35" spans="1:25" ht="14.25">
      <c r="A35" s="34">
        <f t="shared" si="2"/>
        <v>24</v>
      </c>
      <c r="B35" s="35">
        <f t="shared" si="3"/>
        <v>168</v>
      </c>
      <c r="C35" s="36">
        <f t="shared" si="7"/>
      </c>
      <c r="D35" s="83"/>
      <c r="E35" s="84"/>
      <c r="F35" s="86">
        <f t="shared" si="0"/>
      </c>
      <c r="G35" s="83"/>
      <c r="H35" s="84"/>
      <c r="I35" s="86">
        <f t="shared" si="1"/>
      </c>
      <c r="J35" s="90"/>
      <c r="K35" s="86">
        <f t="shared" si="4"/>
      </c>
      <c r="L35" s="94"/>
      <c r="M35" s="86">
        <f t="shared" si="5"/>
      </c>
      <c r="N35" s="86">
        <f t="shared" si="6"/>
      </c>
      <c r="O35" s="98"/>
      <c r="P35" s="99"/>
      <c r="Q35" s="99"/>
      <c r="R35" s="99"/>
      <c r="S35" s="99"/>
      <c r="T35" s="99"/>
      <c r="U35" s="68"/>
      <c r="V35" s="90"/>
      <c r="W35" s="94"/>
      <c r="X35" s="63"/>
      <c r="Y35" s="6"/>
    </row>
    <row r="36" spans="1:25" ht="14.25">
      <c r="A36" s="11" t="s">
        <v>41</v>
      </c>
      <c r="B36" s="12"/>
      <c r="C36" s="37"/>
      <c r="D36" s="87"/>
      <c r="E36" s="88">
        <f>IF(E12="","",SUM(E12:E35))</f>
      </c>
      <c r="F36" s="85"/>
      <c r="G36" s="87"/>
      <c r="H36" s="88">
        <f>IF(H12="","",SUM(H12:H35))</f>
      </c>
      <c r="I36" s="85"/>
      <c r="J36" s="95">
        <f>IF(J12="","",SUM(J12:J35))</f>
      </c>
      <c r="K36" s="85"/>
      <c r="L36" s="85">
        <f>IF(L12="","",SUM(L12:L35))</f>
      </c>
      <c r="M36" s="85"/>
      <c r="N36" s="85">
        <f>IF(J36="","",J36+L36)</f>
      </c>
      <c r="O36" s="100"/>
      <c r="P36" s="101"/>
      <c r="Q36" s="101"/>
      <c r="R36" s="101"/>
      <c r="S36" s="101"/>
      <c r="T36" s="101"/>
      <c r="U36" s="41"/>
      <c r="V36" s="95"/>
      <c r="W36" s="85"/>
      <c r="X36" s="5"/>
      <c r="Y36" s="6"/>
    </row>
    <row r="37" spans="1:24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</sheetData>
  <sheetProtection/>
  <printOptions/>
  <pageMargins left="0.5" right="0.5" top="0.5" bottom="0.5" header="0" footer="0"/>
  <pageSetup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0.6640625" defaultRowHeight="15"/>
  <cols>
    <col min="1" max="10" width="10.6640625" style="3" customWidth="1"/>
    <col min="11" max="12" width="5.6640625" style="3" customWidth="1"/>
    <col min="13" max="32" width="10.6640625" style="3" customWidth="1"/>
    <col min="33" max="33" width="5.6640625" style="3" customWidth="1"/>
    <col min="34" max="16384" width="10.6640625" style="3" customWidth="1"/>
  </cols>
  <sheetData/>
  <sheetProtection/>
  <printOptions/>
  <pageMargins left="0.5" right="0.5" top="0.5" bottom="0.5" header="0" footer="0"/>
  <pageSetup fitToWidth="2" orientation="landscape" paperSize="9" r:id="rId2"/>
  <colBreaks count="2" manualBreakCount="2">
    <brk id="11" max="36" man="1"/>
    <brk id="22" max="3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5"/>
  <sheetViews>
    <sheetView zoomScale="87" zoomScaleNormal="87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10.6640625" defaultRowHeight="15"/>
  <cols>
    <col min="1" max="1" width="4.6640625" style="3" customWidth="1"/>
    <col min="2" max="2" width="5.6640625" style="3" customWidth="1"/>
    <col min="3" max="4" width="8.6640625" style="3" customWidth="1"/>
    <col min="5" max="5" width="10.6640625" style="3" customWidth="1"/>
    <col min="6" max="7" width="8.6640625" style="3" customWidth="1"/>
    <col min="8" max="8" width="10.6640625" style="3" customWidth="1"/>
    <col min="9" max="10" width="8.6640625" style="3" customWidth="1"/>
    <col min="11" max="11" width="7.6640625" style="3" customWidth="1"/>
    <col min="12" max="12" width="8.6640625" style="3" customWidth="1"/>
    <col min="13" max="13" width="7.6640625" style="3" customWidth="1"/>
    <col min="14" max="14" width="10.6640625" style="3" customWidth="1"/>
    <col min="15" max="16" width="8.6640625" style="3" customWidth="1"/>
    <col min="17" max="17" width="6.6640625" style="3" customWidth="1"/>
    <col min="18" max="25" width="8.6640625" style="3" customWidth="1"/>
    <col min="26" max="27" width="6.6640625" style="3" customWidth="1"/>
    <col min="28" max="28" width="20.6640625" style="3" customWidth="1"/>
    <col min="29" max="16384" width="10.6640625" style="3" customWidth="1"/>
  </cols>
  <sheetData>
    <row r="1" spans="1:256" ht="28.5">
      <c r="A1" s="2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3" spans="1:5" ht="14.25">
      <c r="A3" s="21" t="s">
        <v>0</v>
      </c>
      <c r="B3" s="21"/>
      <c r="C3" s="21"/>
      <c r="E3" s="3">
        <f>IF('基本登録'!B3="","",'基本登録'!B3)</f>
      </c>
    </row>
    <row r="4" spans="1:5" ht="14.25">
      <c r="A4" s="21" t="s">
        <v>1</v>
      </c>
      <c r="B4" s="21"/>
      <c r="C4" s="21"/>
      <c r="E4" s="3">
        <f>IF('基本登録'!B4="","",'基本登録'!B4)</f>
      </c>
    </row>
    <row r="5" spans="1:12" ht="14.25">
      <c r="A5" s="21" t="s">
        <v>2</v>
      </c>
      <c r="B5" s="21"/>
      <c r="C5" s="21"/>
      <c r="E5" s="3">
        <f>IF('基本登録'!B5="","",'基本登録'!B5)</f>
      </c>
      <c r="L5" s="42">
        <f>IF(K5="","",((K5/G5)*1000))</f>
      </c>
    </row>
    <row r="6" spans="1:9" ht="14.25">
      <c r="A6" s="21" t="s">
        <v>39</v>
      </c>
      <c r="B6" s="21"/>
      <c r="C6" s="21"/>
      <c r="D6" s="3">
        <f>IF('基本登録'!B6="","",'基本登録'!B6)</f>
      </c>
      <c r="E6" s="3" t="s">
        <v>28</v>
      </c>
      <c r="F6" s="3">
        <f>IF('基本登録'!B7="","",'基本登録'!B7)</f>
      </c>
      <c r="G6" s="3" t="s">
        <v>29</v>
      </c>
      <c r="H6" s="3">
        <f>IF('基本登録'!B8="","",'基本登録'!B8)</f>
      </c>
      <c r="I6" s="3" t="s">
        <v>30</v>
      </c>
    </row>
    <row r="7" spans="1:9" ht="14.25">
      <c r="A7" s="21" t="s">
        <v>5</v>
      </c>
      <c r="B7" s="21"/>
      <c r="C7" s="21"/>
      <c r="D7" s="22" t="s">
        <v>27</v>
      </c>
      <c r="E7" s="118">
        <f>IF('基本登録'!B10="","",'基本登録'!B10)</f>
      </c>
      <c r="F7" s="3" t="s">
        <v>31</v>
      </c>
      <c r="G7" s="22" t="s">
        <v>38</v>
      </c>
      <c r="H7" s="118">
        <f>IF('基本登録'!D10="","",'基本登録'!D10)</f>
      </c>
      <c r="I7" s="3" t="s">
        <v>31</v>
      </c>
    </row>
    <row r="8" spans="1:9" ht="14.25">
      <c r="A8" s="21" t="s">
        <v>6</v>
      </c>
      <c r="B8" s="21"/>
      <c r="C8" s="21"/>
      <c r="D8" s="22" t="s">
        <v>27</v>
      </c>
      <c r="E8" s="118">
        <f>IF('育成期'!D35="","",'育成期'!D35)</f>
      </c>
      <c r="F8" s="3" t="s">
        <v>31</v>
      </c>
      <c r="G8" s="22" t="s">
        <v>38</v>
      </c>
      <c r="H8" s="118">
        <f>IF('育成期'!G35="","",'育成期'!G35)</f>
      </c>
      <c r="I8" s="3" t="s">
        <v>31</v>
      </c>
    </row>
    <row r="9" ht="14.25">
      <c r="AB9" s="23">
        <f ca="1">TRUNC(NOW())</f>
        <v>43246</v>
      </c>
    </row>
    <row r="10" spans="1:29" ht="14.25">
      <c r="A10" s="24" t="s">
        <v>40</v>
      </c>
      <c r="B10" s="25" t="s">
        <v>42</v>
      </c>
      <c r="C10" s="25" t="s">
        <v>44</v>
      </c>
      <c r="D10" s="11" t="s">
        <v>45</v>
      </c>
      <c r="E10" s="12"/>
      <c r="F10" s="12"/>
      <c r="G10" s="11" t="s">
        <v>48</v>
      </c>
      <c r="H10" s="12"/>
      <c r="I10" s="12"/>
      <c r="J10" s="11" t="s">
        <v>49</v>
      </c>
      <c r="K10" s="12"/>
      <c r="L10" s="13" t="s">
        <v>51</v>
      </c>
      <c r="M10" s="12"/>
      <c r="N10" s="25" t="s">
        <v>52</v>
      </c>
      <c r="O10" s="11" t="s">
        <v>55</v>
      </c>
      <c r="P10" s="12"/>
      <c r="Q10" s="25" t="s">
        <v>66</v>
      </c>
      <c r="R10" s="11" t="s">
        <v>67</v>
      </c>
      <c r="S10" s="12"/>
      <c r="T10" s="25" t="s">
        <v>69</v>
      </c>
      <c r="U10" s="25" t="s">
        <v>20</v>
      </c>
      <c r="V10" s="11" t="s">
        <v>70</v>
      </c>
      <c r="W10" s="12"/>
      <c r="X10" s="31" t="s">
        <v>21</v>
      </c>
      <c r="Y10" s="25" t="s">
        <v>22</v>
      </c>
      <c r="Z10" s="11" t="s">
        <v>61</v>
      </c>
      <c r="AA10" s="12"/>
      <c r="AB10" s="5" t="s">
        <v>64</v>
      </c>
      <c r="AC10" s="6"/>
    </row>
    <row r="11" spans="1:29" ht="15" thickBot="1">
      <c r="A11" s="71"/>
      <c r="B11" s="72" t="s">
        <v>43</v>
      </c>
      <c r="C11" s="72" t="s">
        <v>43</v>
      </c>
      <c r="D11" s="73" t="s">
        <v>46</v>
      </c>
      <c r="E11" s="74" t="s">
        <v>47</v>
      </c>
      <c r="F11" s="74" t="s">
        <v>65</v>
      </c>
      <c r="G11" s="73" t="s">
        <v>46</v>
      </c>
      <c r="H11" s="74" t="s">
        <v>47</v>
      </c>
      <c r="I11" s="74" t="s">
        <v>9</v>
      </c>
      <c r="J11" s="73" t="s">
        <v>35</v>
      </c>
      <c r="K11" s="74" t="s">
        <v>50</v>
      </c>
      <c r="L11" s="74" t="s">
        <v>35</v>
      </c>
      <c r="M11" s="74" t="s">
        <v>50</v>
      </c>
      <c r="N11" s="72" t="s">
        <v>53</v>
      </c>
      <c r="O11" s="73" t="s">
        <v>27</v>
      </c>
      <c r="P11" s="74" t="s">
        <v>38</v>
      </c>
      <c r="Q11" s="72"/>
      <c r="R11" s="73" t="s">
        <v>35</v>
      </c>
      <c r="S11" s="74" t="s">
        <v>68</v>
      </c>
      <c r="T11" s="72"/>
      <c r="U11" s="72" t="s">
        <v>53</v>
      </c>
      <c r="V11" s="73" t="s">
        <v>35</v>
      </c>
      <c r="W11" s="74" t="s">
        <v>71</v>
      </c>
      <c r="X11" s="72" t="s">
        <v>72</v>
      </c>
      <c r="Y11" s="72" t="s">
        <v>73</v>
      </c>
      <c r="Z11" s="73" t="s">
        <v>62</v>
      </c>
      <c r="AA11" s="74" t="s">
        <v>63</v>
      </c>
      <c r="AB11" s="75"/>
      <c r="AC11" s="6"/>
    </row>
    <row r="12" spans="1:29" ht="14.25">
      <c r="A12" s="79">
        <v>23</v>
      </c>
      <c r="B12" s="78">
        <v>161</v>
      </c>
      <c r="C12" s="102">
        <f>IF('育成期'!C34=0,"",'育成期'!C34)</f>
      </c>
      <c r="D12" s="103">
        <f>IF('育成期'!D34="","",'育成期'!D34)</f>
      </c>
      <c r="E12" s="104">
        <f>IF('育成期'!E34="","",'育成期'!E34)</f>
      </c>
      <c r="F12" s="107">
        <f>IF(D12="","",((D12/G12)*100))</f>
      </c>
      <c r="G12" s="103">
        <f>IF('育成期'!G34="","",'育成期'!G34)</f>
      </c>
      <c r="H12" s="104">
        <f>IF('育成期'!H34="","",'育成期'!H34)</f>
      </c>
      <c r="I12" s="109">
        <f>IF(G12="","",((G12/H$8)*100))</f>
      </c>
      <c r="J12" s="110">
        <f>IF('育成期'!J34="","",'育成期'!J34)</f>
      </c>
      <c r="K12" s="107">
        <f>IF('育成期'!K34="","",'育成期'!K34)</f>
      </c>
      <c r="L12" s="107">
        <f>IF('育成期'!L34="","",'育成期'!L34)</f>
      </c>
      <c r="M12" s="107">
        <f>IF('育成期'!M34="","",'育成期'!M34)</f>
      </c>
      <c r="N12" s="107">
        <f>IF('育成期'!N34="","",'育成期'!N34)</f>
      </c>
      <c r="O12" s="110">
        <f>IF('育成期'!O34="","",'育成期'!O34)</f>
      </c>
      <c r="P12" s="107">
        <f>IF('育成期'!Q34="","",'育成期'!Q34)</f>
      </c>
      <c r="Q12" s="112"/>
      <c r="R12" s="114"/>
      <c r="S12" s="104">
        <f>IF(G12="","",R12)</f>
      </c>
      <c r="T12" s="107">
        <f aca="true" t="shared" si="0" ref="T12:T53">IF(R12="","",(R12/H12)*100)</f>
      </c>
      <c r="U12" s="107">
        <f>IF(G12="","",R12/H$8)</f>
      </c>
      <c r="V12" s="114"/>
      <c r="W12" s="104">
        <f>IF(G12="","",V12)</f>
      </c>
      <c r="X12" s="107">
        <f>IF(G12="","",V12/H$8)</f>
      </c>
      <c r="Y12" s="107">
        <f aca="true" t="shared" si="1" ref="Y12:Y53">IF(V12="","",(V12/R12)*100)</f>
      </c>
      <c r="Z12" s="110">
        <f>IF('育成期'!V34="","",'育成期'!V34)</f>
      </c>
      <c r="AA12" s="107">
        <f>IF('育成期'!W34="","",'育成期'!W34)</f>
      </c>
      <c r="AB12" s="70">
        <f>IF('育成期'!X34="","",'育成期'!X34)</f>
      </c>
      <c r="AC12" s="6"/>
    </row>
    <row r="13" spans="1:29" ht="14.25">
      <c r="A13" s="76">
        <v>24</v>
      </c>
      <c r="B13" s="77">
        <v>168</v>
      </c>
      <c r="C13" s="80">
        <f>IF('育成期'!C35=0,"",'育成期'!C35)</f>
      </c>
      <c r="D13" s="105">
        <f>IF('育成期'!D35="","",'育成期'!D35)</f>
      </c>
      <c r="E13" s="106">
        <f>IF('育成期'!E35="","",'育成期'!E35)</f>
      </c>
      <c r="F13" s="108">
        <f aca="true" t="shared" si="2" ref="F13:F53">IF(D13="","",((D13/G13)*100))</f>
      </c>
      <c r="G13" s="105">
        <f>IF('育成期'!G35="","",'育成期'!G35)</f>
      </c>
      <c r="H13" s="106">
        <f>IF('育成期'!H35="","",'育成期'!H35)</f>
      </c>
      <c r="I13" s="108">
        <f aca="true" t="shared" si="3" ref="I13:I53">IF(G13="","",((G13/H$8)*100))</f>
      </c>
      <c r="J13" s="111">
        <f>IF('育成期'!J35="","",'育成期'!J35)</f>
      </c>
      <c r="K13" s="108">
        <f>IF('育成期'!K35="","",'育成期'!K35)</f>
      </c>
      <c r="L13" s="108">
        <f>IF('育成期'!L35="","",'育成期'!L35)</f>
      </c>
      <c r="M13" s="108">
        <f>IF('育成期'!M35="","",'育成期'!M35)</f>
      </c>
      <c r="N13" s="108">
        <f>IF('育成期'!N35="","",'育成期'!N35)</f>
      </c>
      <c r="O13" s="111">
        <f>IF('育成期'!O35="","",'育成期'!O35)</f>
      </c>
      <c r="P13" s="108">
        <f>IF('育成期'!Q35="","",'育成期'!Q35)</f>
      </c>
      <c r="Q13" s="113"/>
      <c r="R13" s="115"/>
      <c r="S13" s="106">
        <f>IF(G13="","",S12+R13)</f>
      </c>
      <c r="T13" s="108">
        <f t="shared" si="0"/>
      </c>
      <c r="U13" s="108">
        <f>IF(G13="","",R13/H$8+U12)</f>
      </c>
      <c r="V13" s="115"/>
      <c r="W13" s="106">
        <f>IF(G13="","",V13+W12)</f>
      </c>
      <c r="X13" s="108">
        <f>IF(G13="","",V13/H$8+X12)</f>
      </c>
      <c r="Y13" s="108">
        <f t="shared" si="1"/>
      </c>
      <c r="Z13" s="111">
        <f>IF('育成期'!V35="","",'育成期'!V35)</f>
      </c>
      <c r="AA13" s="108">
        <f>IF('育成期'!W35="","",'育成期'!W35)</f>
      </c>
      <c r="AB13" s="116">
        <f>IF('育成期'!X35="","",'育成期'!X35)</f>
      </c>
      <c r="AC13" s="6"/>
    </row>
    <row r="14" spans="1:29" ht="15" thickBot="1">
      <c r="A14" s="34">
        <v>25</v>
      </c>
      <c r="B14" s="35">
        <v>175</v>
      </c>
      <c r="C14" s="36">
        <f>IF('育成期'!C35="","",'育成期'!C35+7)</f>
      </c>
      <c r="D14" s="83"/>
      <c r="E14" s="84"/>
      <c r="F14" s="86">
        <f t="shared" si="2"/>
      </c>
      <c r="G14" s="83"/>
      <c r="H14" s="84"/>
      <c r="I14" s="86">
        <f t="shared" si="3"/>
      </c>
      <c r="J14" s="90"/>
      <c r="K14" s="86">
        <f>IF(J14="","",((J14/E14)*1000))</f>
      </c>
      <c r="L14" s="94"/>
      <c r="M14" s="86">
        <f>IF(L14="","",((L14/H14)*1000))</f>
      </c>
      <c r="N14" s="86">
        <f>IF(J14="","",(J14+L14))</f>
      </c>
      <c r="O14" s="90"/>
      <c r="P14" s="94"/>
      <c r="Q14" s="94"/>
      <c r="R14" s="83"/>
      <c r="S14" s="117">
        <f aca="true" t="shared" si="4" ref="S14:S53">IF(G14="","",S13+R14)</f>
      </c>
      <c r="T14" s="86">
        <f t="shared" si="0"/>
      </c>
      <c r="U14" s="86">
        <f aca="true" t="shared" si="5" ref="U14:U53">IF(G14="","",R14/H$8+U13)</f>
      </c>
      <c r="V14" s="83"/>
      <c r="W14" s="117">
        <f aca="true" t="shared" si="6" ref="W14:W53">IF(G14="","",V14+W13)</f>
      </c>
      <c r="X14" s="86">
        <f aca="true" t="shared" si="7" ref="X14:X53">IF(G14="","",V14/H$8+X13)</f>
      </c>
      <c r="Y14" s="86">
        <f t="shared" si="1"/>
      </c>
      <c r="Z14" s="90"/>
      <c r="AA14" s="94"/>
      <c r="AB14" s="63"/>
      <c r="AC14" s="6"/>
    </row>
    <row r="15" spans="1:29" ht="14.25">
      <c r="A15" s="30">
        <f aca="true" t="shared" si="8" ref="A15:A53">A14+1</f>
        <v>26</v>
      </c>
      <c r="B15" s="31">
        <f aca="true" t="shared" si="9" ref="B15:B53">B14+7</f>
        <v>182</v>
      </c>
      <c r="C15" s="32">
        <f aca="true" t="shared" si="10" ref="C15:C53">IF(C14="","",C14+7)</f>
      </c>
      <c r="D15" s="81"/>
      <c r="E15" s="82"/>
      <c r="F15" s="85">
        <f t="shared" si="2"/>
      </c>
      <c r="G15" s="81"/>
      <c r="H15" s="82"/>
      <c r="I15" s="85">
        <f t="shared" si="3"/>
      </c>
      <c r="J15" s="89"/>
      <c r="K15" s="85">
        <f aca="true" t="shared" si="11" ref="K15:K53">IF(J15="","",((J15/E15)*1000))</f>
      </c>
      <c r="L15" s="91"/>
      <c r="M15" s="85">
        <f aca="true" t="shared" si="12" ref="M15:M53">IF(L15="","",((L15/H15)*1000))</f>
      </c>
      <c r="N15" s="85">
        <f aca="true" t="shared" si="13" ref="N15:N53">IF(J15="","",(J15+L15+N14))</f>
      </c>
      <c r="O15" s="89"/>
      <c r="P15" s="91"/>
      <c r="Q15" s="91"/>
      <c r="R15" s="81"/>
      <c r="S15" s="88">
        <f t="shared" si="4"/>
      </c>
      <c r="T15" s="85">
        <f t="shared" si="0"/>
      </c>
      <c r="U15" s="85">
        <f t="shared" si="5"/>
      </c>
      <c r="V15" s="81"/>
      <c r="W15" s="88">
        <f t="shared" si="6"/>
      </c>
      <c r="X15" s="85">
        <f t="shared" si="7"/>
      </c>
      <c r="Y15" s="85">
        <f t="shared" si="1"/>
      </c>
      <c r="Z15" s="89"/>
      <c r="AA15" s="91"/>
      <c r="AB15" s="65"/>
      <c r="AC15" s="6"/>
    </row>
    <row r="16" spans="1:29" ht="14.25">
      <c r="A16" s="34">
        <f t="shared" si="8"/>
        <v>27</v>
      </c>
      <c r="B16" s="35">
        <f t="shared" si="9"/>
        <v>189</v>
      </c>
      <c r="C16" s="36">
        <f t="shared" si="10"/>
      </c>
      <c r="D16" s="83"/>
      <c r="E16" s="84"/>
      <c r="F16" s="86">
        <f t="shared" si="2"/>
      </c>
      <c r="G16" s="83"/>
      <c r="H16" s="84"/>
      <c r="I16" s="86">
        <f t="shared" si="3"/>
      </c>
      <c r="J16" s="90"/>
      <c r="K16" s="86">
        <f t="shared" si="11"/>
      </c>
      <c r="L16" s="94"/>
      <c r="M16" s="86">
        <f t="shared" si="12"/>
      </c>
      <c r="N16" s="86">
        <f t="shared" si="13"/>
      </c>
      <c r="O16" s="90"/>
      <c r="P16" s="94"/>
      <c r="Q16" s="94"/>
      <c r="R16" s="83"/>
      <c r="S16" s="117">
        <f t="shared" si="4"/>
      </c>
      <c r="T16" s="86">
        <f t="shared" si="0"/>
      </c>
      <c r="U16" s="86">
        <f t="shared" si="5"/>
      </c>
      <c r="V16" s="83"/>
      <c r="W16" s="117">
        <f t="shared" si="6"/>
      </c>
      <c r="X16" s="86">
        <f t="shared" si="7"/>
      </c>
      <c r="Y16" s="86">
        <f t="shared" si="1"/>
      </c>
      <c r="Z16" s="90"/>
      <c r="AA16" s="94"/>
      <c r="AB16" s="63"/>
      <c r="AC16" s="6"/>
    </row>
    <row r="17" spans="1:29" ht="14.25">
      <c r="A17" s="34">
        <f t="shared" si="8"/>
        <v>28</v>
      </c>
      <c r="B17" s="35">
        <f t="shared" si="9"/>
        <v>196</v>
      </c>
      <c r="C17" s="36">
        <f t="shared" si="10"/>
      </c>
      <c r="D17" s="83"/>
      <c r="E17" s="84"/>
      <c r="F17" s="86">
        <f t="shared" si="2"/>
      </c>
      <c r="G17" s="83"/>
      <c r="H17" s="84"/>
      <c r="I17" s="86">
        <f t="shared" si="3"/>
      </c>
      <c r="J17" s="90"/>
      <c r="K17" s="86">
        <f t="shared" si="11"/>
      </c>
      <c r="L17" s="94"/>
      <c r="M17" s="86">
        <f t="shared" si="12"/>
      </c>
      <c r="N17" s="86">
        <f t="shared" si="13"/>
      </c>
      <c r="O17" s="90"/>
      <c r="P17" s="94"/>
      <c r="Q17" s="94"/>
      <c r="R17" s="83"/>
      <c r="S17" s="117">
        <f t="shared" si="4"/>
      </c>
      <c r="T17" s="86">
        <f t="shared" si="0"/>
      </c>
      <c r="U17" s="86">
        <f t="shared" si="5"/>
      </c>
      <c r="V17" s="83"/>
      <c r="W17" s="117">
        <f t="shared" si="6"/>
      </c>
      <c r="X17" s="86">
        <f t="shared" si="7"/>
      </c>
      <c r="Y17" s="86">
        <f t="shared" si="1"/>
      </c>
      <c r="Z17" s="90"/>
      <c r="AA17" s="94"/>
      <c r="AB17" s="63"/>
      <c r="AC17" s="6"/>
    </row>
    <row r="18" spans="1:29" ht="14.25">
      <c r="A18" s="34">
        <f t="shared" si="8"/>
        <v>29</v>
      </c>
      <c r="B18" s="35">
        <f t="shared" si="9"/>
        <v>203</v>
      </c>
      <c r="C18" s="36">
        <f t="shared" si="10"/>
      </c>
      <c r="D18" s="83"/>
      <c r="E18" s="84"/>
      <c r="F18" s="86">
        <f t="shared" si="2"/>
      </c>
      <c r="G18" s="83"/>
      <c r="H18" s="84"/>
      <c r="I18" s="86">
        <f t="shared" si="3"/>
      </c>
      <c r="J18" s="90"/>
      <c r="K18" s="86">
        <f t="shared" si="11"/>
      </c>
      <c r="L18" s="94"/>
      <c r="M18" s="86">
        <f t="shared" si="12"/>
      </c>
      <c r="N18" s="86">
        <f t="shared" si="13"/>
      </c>
      <c r="O18" s="90"/>
      <c r="P18" s="94"/>
      <c r="Q18" s="94"/>
      <c r="R18" s="83"/>
      <c r="S18" s="117">
        <f t="shared" si="4"/>
      </c>
      <c r="T18" s="86">
        <f t="shared" si="0"/>
      </c>
      <c r="U18" s="86">
        <f t="shared" si="5"/>
      </c>
      <c r="V18" s="83"/>
      <c r="W18" s="117">
        <f t="shared" si="6"/>
      </c>
      <c r="X18" s="86">
        <f t="shared" si="7"/>
      </c>
      <c r="Y18" s="86">
        <f t="shared" si="1"/>
      </c>
      <c r="Z18" s="90"/>
      <c r="AA18" s="94"/>
      <c r="AB18" s="63"/>
      <c r="AC18" s="6"/>
    </row>
    <row r="19" spans="1:29" ht="14.25">
      <c r="A19" s="34">
        <f t="shared" si="8"/>
        <v>30</v>
      </c>
      <c r="B19" s="35">
        <f t="shared" si="9"/>
        <v>210</v>
      </c>
      <c r="C19" s="36">
        <f t="shared" si="10"/>
      </c>
      <c r="D19" s="83"/>
      <c r="E19" s="84"/>
      <c r="F19" s="86">
        <f t="shared" si="2"/>
      </c>
      <c r="G19" s="83"/>
      <c r="H19" s="84"/>
      <c r="I19" s="86">
        <f t="shared" si="3"/>
      </c>
      <c r="J19" s="90"/>
      <c r="K19" s="86">
        <f t="shared" si="11"/>
      </c>
      <c r="L19" s="94"/>
      <c r="M19" s="86">
        <f t="shared" si="12"/>
      </c>
      <c r="N19" s="86">
        <f t="shared" si="13"/>
      </c>
      <c r="O19" s="90"/>
      <c r="P19" s="94"/>
      <c r="Q19" s="94"/>
      <c r="R19" s="83"/>
      <c r="S19" s="117">
        <f t="shared" si="4"/>
      </c>
      <c r="T19" s="86">
        <f t="shared" si="0"/>
      </c>
      <c r="U19" s="86">
        <f t="shared" si="5"/>
      </c>
      <c r="V19" s="83"/>
      <c r="W19" s="117">
        <f t="shared" si="6"/>
      </c>
      <c r="X19" s="86">
        <f t="shared" si="7"/>
      </c>
      <c r="Y19" s="86">
        <f t="shared" si="1"/>
      </c>
      <c r="Z19" s="90"/>
      <c r="AA19" s="94"/>
      <c r="AB19" s="63"/>
      <c r="AC19" s="6"/>
    </row>
    <row r="20" spans="1:29" ht="14.25">
      <c r="A20" s="30">
        <f t="shared" si="8"/>
        <v>31</v>
      </c>
      <c r="B20" s="31">
        <f t="shared" si="9"/>
        <v>217</v>
      </c>
      <c r="C20" s="32">
        <f t="shared" si="10"/>
      </c>
      <c r="D20" s="81"/>
      <c r="E20" s="82"/>
      <c r="F20" s="85">
        <f t="shared" si="2"/>
      </c>
      <c r="G20" s="81"/>
      <c r="H20" s="82"/>
      <c r="I20" s="85">
        <f t="shared" si="3"/>
      </c>
      <c r="J20" s="89"/>
      <c r="K20" s="85">
        <f t="shared" si="11"/>
      </c>
      <c r="L20" s="91"/>
      <c r="M20" s="85">
        <f t="shared" si="12"/>
      </c>
      <c r="N20" s="85">
        <f t="shared" si="13"/>
      </c>
      <c r="O20" s="89"/>
      <c r="P20" s="91"/>
      <c r="Q20" s="91"/>
      <c r="R20" s="81"/>
      <c r="S20" s="88">
        <f t="shared" si="4"/>
      </c>
      <c r="T20" s="85">
        <f t="shared" si="0"/>
      </c>
      <c r="U20" s="85">
        <f t="shared" si="5"/>
      </c>
      <c r="V20" s="81"/>
      <c r="W20" s="88">
        <f t="shared" si="6"/>
      </c>
      <c r="X20" s="85">
        <f t="shared" si="7"/>
      </c>
      <c r="Y20" s="85">
        <f t="shared" si="1"/>
      </c>
      <c r="Z20" s="89"/>
      <c r="AA20" s="91"/>
      <c r="AB20" s="65"/>
      <c r="AC20" s="6"/>
    </row>
    <row r="21" spans="1:29" ht="14.25">
      <c r="A21" s="34">
        <f t="shared" si="8"/>
        <v>32</v>
      </c>
      <c r="B21" s="35">
        <f t="shared" si="9"/>
        <v>224</v>
      </c>
      <c r="C21" s="36">
        <f t="shared" si="10"/>
      </c>
      <c r="D21" s="83"/>
      <c r="E21" s="84"/>
      <c r="F21" s="86">
        <f t="shared" si="2"/>
      </c>
      <c r="G21" s="83"/>
      <c r="H21" s="84"/>
      <c r="I21" s="86">
        <f t="shared" si="3"/>
      </c>
      <c r="J21" s="90"/>
      <c r="K21" s="86">
        <f t="shared" si="11"/>
      </c>
      <c r="L21" s="94"/>
      <c r="M21" s="86">
        <f t="shared" si="12"/>
      </c>
      <c r="N21" s="86">
        <f t="shared" si="13"/>
      </c>
      <c r="O21" s="90"/>
      <c r="P21" s="94"/>
      <c r="Q21" s="94"/>
      <c r="R21" s="83"/>
      <c r="S21" s="117">
        <f t="shared" si="4"/>
      </c>
      <c r="T21" s="86">
        <f t="shared" si="0"/>
      </c>
      <c r="U21" s="86">
        <f t="shared" si="5"/>
      </c>
      <c r="V21" s="83"/>
      <c r="W21" s="117">
        <f t="shared" si="6"/>
      </c>
      <c r="X21" s="86">
        <f t="shared" si="7"/>
      </c>
      <c r="Y21" s="86">
        <f t="shared" si="1"/>
      </c>
      <c r="Z21" s="90"/>
      <c r="AA21" s="94"/>
      <c r="AB21" s="63"/>
      <c r="AC21" s="6"/>
    </row>
    <row r="22" spans="1:29" ht="14.25">
      <c r="A22" s="34">
        <f t="shared" si="8"/>
        <v>33</v>
      </c>
      <c r="B22" s="35">
        <f t="shared" si="9"/>
        <v>231</v>
      </c>
      <c r="C22" s="36">
        <f t="shared" si="10"/>
      </c>
      <c r="D22" s="83"/>
      <c r="E22" s="84"/>
      <c r="F22" s="86">
        <f t="shared" si="2"/>
      </c>
      <c r="G22" s="83"/>
      <c r="H22" s="84"/>
      <c r="I22" s="86">
        <f t="shared" si="3"/>
      </c>
      <c r="J22" s="90"/>
      <c r="K22" s="86">
        <f t="shared" si="11"/>
      </c>
      <c r="L22" s="94"/>
      <c r="M22" s="86">
        <f t="shared" si="12"/>
      </c>
      <c r="N22" s="86">
        <f t="shared" si="13"/>
      </c>
      <c r="O22" s="90"/>
      <c r="P22" s="94"/>
      <c r="Q22" s="94"/>
      <c r="R22" s="83"/>
      <c r="S22" s="117">
        <f t="shared" si="4"/>
      </c>
      <c r="T22" s="86">
        <f t="shared" si="0"/>
      </c>
      <c r="U22" s="86">
        <f t="shared" si="5"/>
      </c>
      <c r="V22" s="83"/>
      <c r="W22" s="117">
        <f t="shared" si="6"/>
      </c>
      <c r="X22" s="86">
        <f t="shared" si="7"/>
      </c>
      <c r="Y22" s="86">
        <f t="shared" si="1"/>
      </c>
      <c r="Z22" s="90"/>
      <c r="AA22" s="94"/>
      <c r="AB22" s="63"/>
      <c r="AC22" s="6"/>
    </row>
    <row r="23" spans="1:29" ht="14.25">
      <c r="A23" s="34">
        <f t="shared" si="8"/>
        <v>34</v>
      </c>
      <c r="B23" s="35">
        <f t="shared" si="9"/>
        <v>238</v>
      </c>
      <c r="C23" s="36">
        <f t="shared" si="10"/>
      </c>
      <c r="D23" s="83"/>
      <c r="E23" s="84"/>
      <c r="F23" s="86">
        <f t="shared" si="2"/>
      </c>
      <c r="G23" s="83"/>
      <c r="H23" s="84"/>
      <c r="I23" s="86">
        <f t="shared" si="3"/>
      </c>
      <c r="J23" s="90"/>
      <c r="K23" s="86">
        <f t="shared" si="11"/>
      </c>
      <c r="L23" s="94"/>
      <c r="M23" s="86">
        <f t="shared" si="12"/>
      </c>
      <c r="N23" s="86">
        <f t="shared" si="13"/>
      </c>
      <c r="O23" s="90"/>
      <c r="P23" s="94"/>
      <c r="Q23" s="94"/>
      <c r="R23" s="83"/>
      <c r="S23" s="117">
        <f t="shared" si="4"/>
      </c>
      <c r="T23" s="86">
        <f t="shared" si="0"/>
      </c>
      <c r="U23" s="86">
        <f t="shared" si="5"/>
      </c>
      <c r="V23" s="83"/>
      <c r="W23" s="117">
        <f t="shared" si="6"/>
      </c>
      <c r="X23" s="86">
        <f t="shared" si="7"/>
      </c>
      <c r="Y23" s="86">
        <f t="shared" si="1"/>
      </c>
      <c r="Z23" s="90"/>
      <c r="AA23" s="94"/>
      <c r="AB23" s="63"/>
      <c r="AC23" s="6"/>
    </row>
    <row r="24" spans="1:29" ht="14.25">
      <c r="A24" s="34">
        <f t="shared" si="8"/>
        <v>35</v>
      </c>
      <c r="B24" s="35">
        <f t="shared" si="9"/>
        <v>245</v>
      </c>
      <c r="C24" s="36">
        <f t="shared" si="10"/>
      </c>
      <c r="D24" s="83"/>
      <c r="E24" s="84"/>
      <c r="F24" s="86">
        <f t="shared" si="2"/>
      </c>
      <c r="G24" s="83"/>
      <c r="H24" s="84"/>
      <c r="I24" s="86">
        <f t="shared" si="3"/>
      </c>
      <c r="J24" s="90"/>
      <c r="K24" s="86">
        <f t="shared" si="11"/>
      </c>
      <c r="L24" s="94"/>
      <c r="M24" s="86">
        <f t="shared" si="12"/>
      </c>
      <c r="N24" s="86">
        <f t="shared" si="13"/>
      </c>
      <c r="O24" s="90"/>
      <c r="P24" s="94"/>
      <c r="Q24" s="94"/>
      <c r="R24" s="83"/>
      <c r="S24" s="117">
        <f t="shared" si="4"/>
      </c>
      <c r="T24" s="86">
        <f t="shared" si="0"/>
      </c>
      <c r="U24" s="86">
        <f t="shared" si="5"/>
      </c>
      <c r="V24" s="83"/>
      <c r="W24" s="117">
        <f t="shared" si="6"/>
      </c>
      <c r="X24" s="86">
        <f t="shared" si="7"/>
      </c>
      <c r="Y24" s="86">
        <f t="shared" si="1"/>
      </c>
      <c r="Z24" s="90"/>
      <c r="AA24" s="94"/>
      <c r="AB24" s="63"/>
      <c r="AC24" s="6"/>
    </row>
    <row r="25" spans="1:29" ht="14.25">
      <c r="A25" s="30">
        <f t="shared" si="8"/>
        <v>36</v>
      </c>
      <c r="B25" s="31">
        <f t="shared" si="9"/>
        <v>252</v>
      </c>
      <c r="C25" s="32">
        <f t="shared" si="10"/>
      </c>
      <c r="D25" s="81"/>
      <c r="E25" s="82"/>
      <c r="F25" s="85">
        <f t="shared" si="2"/>
      </c>
      <c r="G25" s="81"/>
      <c r="H25" s="82"/>
      <c r="I25" s="85">
        <f t="shared" si="3"/>
      </c>
      <c r="J25" s="89"/>
      <c r="K25" s="85">
        <f t="shared" si="11"/>
      </c>
      <c r="L25" s="91"/>
      <c r="M25" s="85">
        <f t="shared" si="12"/>
      </c>
      <c r="N25" s="85">
        <f t="shared" si="13"/>
      </c>
      <c r="O25" s="89"/>
      <c r="P25" s="91"/>
      <c r="Q25" s="91"/>
      <c r="R25" s="81"/>
      <c r="S25" s="88">
        <f t="shared" si="4"/>
      </c>
      <c r="T25" s="85">
        <f t="shared" si="0"/>
      </c>
      <c r="U25" s="85">
        <f t="shared" si="5"/>
      </c>
      <c r="V25" s="81"/>
      <c r="W25" s="88">
        <f t="shared" si="6"/>
      </c>
      <c r="X25" s="85">
        <f t="shared" si="7"/>
      </c>
      <c r="Y25" s="85">
        <f t="shared" si="1"/>
      </c>
      <c r="Z25" s="89"/>
      <c r="AA25" s="91"/>
      <c r="AB25" s="65"/>
      <c r="AC25" s="6"/>
    </row>
    <row r="26" spans="1:29" ht="14.25">
      <c r="A26" s="34">
        <f t="shared" si="8"/>
        <v>37</v>
      </c>
      <c r="B26" s="35">
        <f t="shared" si="9"/>
        <v>259</v>
      </c>
      <c r="C26" s="36">
        <f t="shared" si="10"/>
      </c>
      <c r="D26" s="83"/>
      <c r="E26" s="84"/>
      <c r="F26" s="86">
        <f t="shared" si="2"/>
      </c>
      <c r="G26" s="83"/>
      <c r="H26" s="84"/>
      <c r="I26" s="86">
        <f t="shared" si="3"/>
      </c>
      <c r="J26" s="90"/>
      <c r="K26" s="86">
        <f t="shared" si="11"/>
      </c>
      <c r="L26" s="94"/>
      <c r="M26" s="86">
        <f t="shared" si="12"/>
      </c>
      <c r="N26" s="86">
        <f t="shared" si="13"/>
      </c>
      <c r="O26" s="90"/>
      <c r="P26" s="94"/>
      <c r="Q26" s="94"/>
      <c r="R26" s="83"/>
      <c r="S26" s="117">
        <f t="shared" si="4"/>
      </c>
      <c r="T26" s="86">
        <f t="shared" si="0"/>
      </c>
      <c r="U26" s="86">
        <f t="shared" si="5"/>
      </c>
      <c r="V26" s="83"/>
      <c r="W26" s="117">
        <f t="shared" si="6"/>
      </c>
      <c r="X26" s="86">
        <f t="shared" si="7"/>
      </c>
      <c r="Y26" s="86">
        <f t="shared" si="1"/>
      </c>
      <c r="Z26" s="90"/>
      <c r="AA26" s="94"/>
      <c r="AB26" s="63"/>
      <c r="AC26" s="6"/>
    </row>
    <row r="27" spans="1:29" ht="14.25">
      <c r="A27" s="34">
        <f t="shared" si="8"/>
        <v>38</v>
      </c>
      <c r="B27" s="35">
        <f t="shared" si="9"/>
        <v>266</v>
      </c>
      <c r="C27" s="36">
        <f t="shared" si="10"/>
      </c>
      <c r="D27" s="83"/>
      <c r="E27" s="84"/>
      <c r="F27" s="86">
        <f t="shared" si="2"/>
      </c>
      <c r="G27" s="83"/>
      <c r="H27" s="84"/>
      <c r="I27" s="86">
        <f t="shared" si="3"/>
      </c>
      <c r="J27" s="90"/>
      <c r="K27" s="86">
        <f t="shared" si="11"/>
      </c>
      <c r="L27" s="94"/>
      <c r="M27" s="86">
        <f t="shared" si="12"/>
      </c>
      <c r="N27" s="86">
        <f t="shared" si="13"/>
      </c>
      <c r="O27" s="90"/>
      <c r="P27" s="94"/>
      <c r="Q27" s="94"/>
      <c r="R27" s="83"/>
      <c r="S27" s="117">
        <f t="shared" si="4"/>
      </c>
      <c r="T27" s="86">
        <f t="shared" si="0"/>
      </c>
      <c r="U27" s="86">
        <f t="shared" si="5"/>
      </c>
      <c r="V27" s="83"/>
      <c r="W27" s="117">
        <f t="shared" si="6"/>
      </c>
      <c r="X27" s="86">
        <f t="shared" si="7"/>
      </c>
      <c r="Y27" s="86">
        <f t="shared" si="1"/>
      </c>
      <c r="Z27" s="90"/>
      <c r="AA27" s="94"/>
      <c r="AB27" s="63"/>
      <c r="AC27" s="6"/>
    </row>
    <row r="28" spans="1:29" ht="14.25">
      <c r="A28" s="34">
        <f t="shared" si="8"/>
        <v>39</v>
      </c>
      <c r="B28" s="35">
        <f t="shared" si="9"/>
        <v>273</v>
      </c>
      <c r="C28" s="36">
        <f t="shared" si="10"/>
      </c>
      <c r="D28" s="83"/>
      <c r="E28" s="84"/>
      <c r="F28" s="86">
        <f t="shared" si="2"/>
      </c>
      <c r="G28" s="83"/>
      <c r="H28" s="84"/>
      <c r="I28" s="86">
        <f t="shared" si="3"/>
      </c>
      <c r="J28" s="90"/>
      <c r="K28" s="86">
        <f t="shared" si="11"/>
      </c>
      <c r="L28" s="94"/>
      <c r="M28" s="86">
        <f t="shared" si="12"/>
      </c>
      <c r="N28" s="86">
        <f t="shared" si="13"/>
      </c>
      <c r="O28" s="90"/>
      <c r="P28" s="94"/>
      <c r="Q28" s="94"/>
      <c r="R28" s="83"/>
      <c r="S28" s="117">
        <f t="shared" si="4"/>
      </c>
      <c r="T28" s="86">
        <f t="shared" si="0"/>
      </c>
      <c r="U28" s="86">
        <f t="shared" si="5"/>
      </c>
      <c r="V28" s="83"/>
      <c r="W28" s="117">
        <f t="shared" si="6"/>
      </c>
      <c r="X28" s="86">
        <f t="shared" si="7"/>
      </c>
      <c r="Y28" s="86">
        <f t="shared" si="1"/>
      </c>
      <c r="Z28" s="90"/>
      <c r="AA28" s="94"/>
      <c r="AB28" s="63"/>
      <c r="AC28" s="6"/>
    </row>
    <row r="29" spans="1:29" ht="14.25">
      <c r="A29" s="34">
        <f t="shared" si="8"/>
        <v>40</v>
      </c>
      <c r="B29" s="35">
        <f t="shared" si="9"/>
        <v>280</v>
      </c>
      <c r="C29" s="36">
        <f t="shared" si="10"/>
      </c>
      <c r="D29" s="83"/>
      <c r="E29" s="84"/>
      <c r="F29" s="86">
        <f t="shared" si="2"/>
      </c>
      <c r="G29" s="83"/>
      <c r="H29" s="84"/>
      <c r="I29" s="86">
        <f t="shared" si="3"/>
      </c>
      <c r="J29" s="90"/>
      <c r="K29" s="86">
        <f t="shared" si="11"/>
      </c>
      <c r="L29" s="94"/>
      <c r="M29" s="86">
        <f t="shared" si="12"/>
      </c>
      <c r="N29" s="86">
        <f t="shared" si="13"/>
      </c>
      <c r="O29" s="90"/>
      <c r="P29" s="94"/>
      <c r="Q29" s="94"/>
      <c r="R29" s="83"/>
      <c r="S29" s="117">
        <f t="shared" si="4"/>
      </c>
      <c r="T29" s="86">
        <f t="shared" si="0"/>
      </c>
      <c r="U29" s="86">
        <f t="shared" si="5"/>
      </c>
      <c r="V29" s="83"/>
      <c r="W29" s="117">
        <f t="shared" si="6"/>
      </c>
      <c r="X29" s="86">
        <f t="shared" si="7"/>
      </c>
      <c r="Y29" s="86">
        <f t="shared" si="1"/>
      </c>
      <c r="Z29" s="90"/>
      <c r="AA29" s="94"/>
      <c r="AB29" s="63"/>
      <c r="AC29" s="6"/>
    </row>
    <row r="30" spans="1:29" ht="14.25">
      <c r="A30" s="30">
        <f t="shared" si="8"/>
        <v>41</v>
      </c>
      <c r="B30" s="31">
        <f t="shared" si="9"/>
        <v>287</v>
      </c>
      <c r="C30" s="32">
        <f t="shared" si="10"/>
      </c>
      <c r="D30" s="81"/>
      <c r="E30" s="82"/>
      <c r="F30" s="85">
        <f t="shared" si="2"/>
      </c>
      <c r="G30" s="81"/>
      <c r="H30" s="82"/>
      <c r="I30" s="85">
        <f t="shared" si="3"/>
      </c>
      <c r="J30" s="89"/>
      <c r="K30" s="85">
        <f t="shared" si="11"/>
      </c>
      <c r="L30" s="91"/>
      <c r="M30" s="85">
        <f t="shared" si="12"/>
      </c>
      <c r="N30" s="85">
        <f t="shared" si="13"/>
      </c>
      <c r="O30" s="89"/>
      <c r="P30" s="91"/>
      <c r="Q30" s="91"/>
      <c r="R30" s="81"/>
      <c r="S30" s="88">
        <f t="shared" si="4"/>
      </c>
      <c r="T30" s="85">
        <f t="shared" si="0"/>
      </c>
      <c r="U30" s="85">
        <f t="shared" si="5"/>
      </c>
      <c r="V30" s="81"/>
      <c r="W30" s="88">
        <f t="shared" si="6"/>
      </c>
      <c r="X30" s="85">
        <f t="shared" si="7"/>
      </c>
      <c r="Y30" s="85">
        <f t="shared" si="1"/>
      </c>
      <c r="Z30" s="89"/>
      <c r="AA30" s="91"/>
      <c r="AB30" s="65"/>
      <c r="AC30" s="6"/>
    </row>
    <row r="31" spans="1:29" ht="14.25">
      <c r="A31" s="34">
        <f t="shared" si="8"/>
        <v>42</v>
      </c>
      <c r="B31" s="35">
        <f t="shared" si="9"/>
        <v>294</v>
      </c>
      <c r="C31" s="36">
        <f t="shared" si="10"/>
      </c>
      <c r="D31" s="83"/>
      <c r="E31" s="84"/>
      <c r="F31" s="86">
        <f t="shared" si="2"/>
      </c>
      <c r="G31" s="83"/>
      <c r="H31" s="84"/>
      <c r="I31" s="86">
        <f t="shared" si="3"/>
      </c>
      <c r="J31" s="90"/>
      <c r="K31" s="86">
        <f t="shared" si="11"/>
      </c>
      <c r="L31" s="94"/>
      <c r="M31" s="86">
        <f t="shared" si="12"/>
      </c>
      <c r="N31" s="86">
        <f t="shared" si="13"/>
      </c>
      <c r="O31" s="90"/>
      <c r="P31" s="94"/>
      <c r="Q31" s="94"/>
      <c r="R31" s="83"/>
      <c r="S31" s="117">
        <f t="shared" si="4"/>
      </c>
      <c r="T31" s="86">
        <f t="shared" si="0"/>
      </c>
      <c r="U31" s="86">
        <f t="shared" si="5"/>
      </c>
      <c r="V31" s="83"/>
      <c r="W31" s="117">
        <f t="shared" si="6"/>
      </c>
      <c r="X31" s="86">
        <f t="shared" si="7"/>
      </c>
      <c r="Y31" s="86">
        <f t="shared" si="1"/>
      </c>
      <c r="Z31" s="90"/>
      <c r="AA31" s="94"/>
      <c r="AB31" s="63"/>
      <c r="AC31" s="6"/>
    </row>
    <row r="32" spans="1:29" ht="14.25">
      <c r="A32" s="34">
        <f t="shared" si="8"/>
        <v>43</v>
      </c>
      <c r="B32" s="35">
        <f t="shared" si="9"/>
        <v>301</v>
      </c>
      <c r="C32" s="36">
        <f t="shared" si="10"/>
      </c>
      <c r="D32" s="83"/>
      <c r="E32" s="84"/>
      <c r="F32" s="86">
        <f t="shared" si="2"/>
      </c>
      <c r="G32" s="83"/>
      <c r="H32" s="84"/>
      <c r="I32" s="86">
        <f t="shared" si="3"/>
      </c>
      <c r="J32" s="90"/>
      <c r="K32" s="86">
        <f t="shared" si="11"/>
      </c>
      <c r="L32" s="94"/>
      <c r="M32" s="86">
        <f t="shared" si="12"/>
      </c>
      <c r="N32" s="86">
        <f t="shared" si="13"/>
      </c>
      <c r="O32" s="90"/>
      <c r="P32" s="94"/>
      <c r="Q32" s="94"/>
      <c r="R32" s="83"/>
      <c r="S32" s="117">
        <f t="shared" si="4"/>
      </c>
      <c r="T32" s="86">
        <f t="shared" si="0"/>
      </c>
      <c r="U32" s="86">
        <f t="shared" si="5"/>
      </c>
      <c r="V32" s="83"/>
      <c r="W32" s="117">
        <f t="shared" si="6"/>
      </c>
      <c r="X32" s="86">
        <f t="shared" si="7"/>
      </c>
      <c r="Y32" s="86">
        <f t="shared" si="1"/>
      </c>
      <c r="Z32" s="90"/>
      <c r="AA32" s="94"/>
      <c r="AB32" s="63"/>
      <c r="AC32" s="6"/>
    </row>
    <row r="33" spans="1:29" ht="14.25">
      <c r="A33" s="34">
        <f t="shared" si="8"/>
        <v>44</v>
      </c>
      <c r="B33" s="35">
        <f t="shared" si="9"/>
        <v>308</v>
      </c>
      <c r="C33" s="36">
        <f t="shared" si="10"/>
      </c>
      <c r="D33" s="83"/>
      <c r="E33" s="84"/>
      <c r="F33" s="86">
        <f t="shared" si="2"/>
      </c>
      <c r="G33" s="83"/>
      <c r="H33" s="84"/>
      <c r="I33" s="86">
        <f t="shared" si="3"/>
      </c>
      <c r="J33" s="90"/>
      <c r="K33" s="86">
        <f t="shared" si="11"/>
      </c>
      <c r="L33" s="94"/>
      <c r="M33" s="86">
        <f t="shared" si="12"/>
      </c>
      <c r="N33" s="86">
        <f t="shared" si="13"/>
      </c>
      <c r="O33" s="90"/>
      <c r="P33" s="94"/>
      <c r="Q33" s="94"/>
      <c r="R33" s="83"/>
      <c r="S33" s="117">
        <f t="shared" si="4"/>
      </c>
      <c r="T33" s="86">
        <f t="shared" si="0"/>
      </c>
      <c r="U33" s="86">
        <f t="shared" si="5"/>
      </c>
      <c r="V33" s="83"/>
      <c r="W33" s="117">
        <f t="shared" si="6"/>
      </c>
      <c r="X33" s="86">
        <f t="shared" si="7"/>
      </c>
      <c r="Y33" s="86">
        <f t="shared" si="1"/>
      </c>
      <c r="Z33" s="90"/>
      <c r="AA33" s="94"/>
      <c r="AB33" s="63"/>
      <c r="AC33" s="6"/>
    </row>
    <row r="34" spans="1:29" ht="14.25">
      <c r="A34" s="34">
        <f t="shared" si="8"/>
        <v>45</v>
      </c>
      <c r="B34" s="35">
        <f t="shared" si="9"/>
        <v>315</v>
      </c>
      <c r="C34" s="36">
        <f t="shared" si="10"/>
      </c>
      <c r="D34" s="83"/>
      <c r="E34" s="84"/>
      <c r="F34" s="86">
        <f t="shared" si="2"/>
      </c>
      <c r="G34" s="83"/>
      <c r="H34" s="84"/>
      <c r="I34" s="86">
        <f t="shared" si="3"/>
      </c>
      <c r="J34" s="90"/>
      <c r="K34" s="86">
        <f t="shared" si="11"/>
      </c>
      <c r="L34" s="94"/>
      <c r="M34" s="86">
        <f t="shared" si="12"/>
      </c>
      <c r="N34" s="86">
        <f t="shared" si="13"/>
      </c>
      <c r="O34" s="90"/>
      <c r="P34" s="94"/>
      <c r="Q34" s="94"/>
      <c r="R34" s="83"/>
      <c r="S34" s="117">
        <f t="shared" si="4"/>
      </c>
      <c r="T34" s="86">
        <f t="shared" si="0"/>
      </c>
      <c r="U34" s="86">
        <f t="shared" si="5"/>
      </c>
      <c r="V34" s="83"/>
      <c r="W34" s="117">
        <f t="shared" si="6"/>
      </c>
      <c r="X34" s="86">
        <f t="shared" si="7"/>
      </c>
      <c r="Y34" s="86">
        <f t="shared" si="1"/>
      </c>
      <c r="Z34" s="90"/>
      <c r="AA34" s="94"/>
      <c r="AB34" s="63"/>
      <c r="AC34" s="6"/>
    </row>
    <row r="35" spans="1:29" ht="14.25">
      <c r="A35" s="30">
        <f t="shared" si="8"/>
        <v>46</v>
      </c>
      <c r="B35" s="31">
        <f t="shared" si="9"/>
        <v>322</v>
      </c>
      <c r="C35" s="32">
        <f t="shared" si="10"/>
      </c>
      <c r="D35" s="81"/>
      <c r="E35" s="82"/>
      <c r="F35" s="85">
        <f t="shared" si="2"/>
      </c>
      <c r="G35" s="81"/>
      <c r="H35" s="82"/>
      <c r="I35" s="85">
        <f t="shared" si="3"/>
      </c>
      <c r="J35" s="89"/>
      <c r="K35" s="85">
        <f t="shared" si="11"/>
      </c>
      <c r="L35" s="91"/>
      <c r="M35" s="85">
        <f t="shared" si="12"/>
      </c>
      <c r="N35" s="85">
        <f t="shared" si="13"/>
      </c>
      <c r="O35" s="89"/>
      <c r="P35" s="91"/>
      <c r="Q35" s="91"/>
      <c r="R35" s="81"/>
      <c r="S35" s="88">
        <f t="shared" si="4"/>
      </c>
      <c r="T35" s="85">
        <f t="shared" si="0"/>
      </c>
      <c r="U35" s="85">
        <f t="shared" si="5"/>
      </c>
      <c r="V35" s="81"/>
      <c r="W35" s="88">
        <f t="shared" si="6"/>
      </c>
      <c r="X35" s="85">
        <f t="shared" si="7"/>
      </c>
      <c r="Y35" s="85">
        <f t="shared" si="1"/>
      </c>
      <c r="Z35" s="89"/>
      <c r="AA35" s="91"/>
      <c r="AB35" s="65"/>
      <c r="AC35" s="6"/>
    </row>
    <row r="36" spans="1:29" ht="14.25">
      <c r="A36" s="34">
        <f t="shared" si="8"/>
        <v>47</v>
      </c>
      <c r="B36" s="35">
        <f t="shared" si="9"/>
        <v>329</v>
      </c>
      <c r="C36" s="36">
        <f t="shared" si="10"/>
      </c>
      <c r="D36" s="83"/>
      <c r="E36" s="84"/>
      <c r="F36" s="86">
        <f t="shared" si="2"/>
      </c>
      <c r="G36" s="83"/>
      <c r="H36" s="84"/>
      <c r="I36" s="86">
        <f t="shared" si="3"/>
      </c>
      <c r="J36" s="90"/>
      <c r="K36" s="86">
        <f t="shared" si="11"/>
      </c>
      <c r="L36" s="94"/>
      <c r="M36" s="86">
        <f t="shared" si="12"/>
      </c>
      <c r="N36" s="86">
        <f t="shared" si="13"/>
      </c>
      <c r="O36" s="90"/>
      <c r="P36" s="94"/>
      <c r="Q36" s="94"/>
      <c r="R36" s="83"/>
      <c r="S36" s="117">
        <f t="shared" si="4"/>
      </c>
      <c r="T36" s="86">
        <f t="shared" si="0"/>
      </c>
      <c r="U36" s="86">
        <f t="shared" si="5"/>
      </c>
      <c r="V36" s="83"/>
      <c r="W36" s="117">
        <f t="shared" si="6"/>
      </c>
      <c r="X36" s="86">
        <f t="shared" si="7"/>
      </c>
      <c r="Y36" s="86">
        <f t="shared" si="1"/>
      </c>
      <c r="Z36" s="90"/>
      <c r="AA36" s="94"/>
      <c r="AB36" s="63"/>
      <c r="AC36" s="6"/>
    </row>
    <row r="37" spans="1:29" ht="14.25">
      <c r="A37" s="34">
        <f t="shared" si="8"/>
        <v>48</v>
      </c>
      <c r="B37" s="35">
        <f t="shared" si="9"/>
        <v>336</v>
      </c>
      <c r="C37" s="36">
        <f t="shared" si="10"/>
      </c>
      <c r="D37" s="83"/>
      <c r="E37" s="84"/>
      <c r="F37" s="86">
        <f t="shared" si="2"/>
      </c>
      <c r="G37" s="83"/>
      <c r="H37" s="84"/>
      <c r="I37" s="86">
        <f t="shared" si="3"/>
      </c>
      <c r="J37" s="90"/>
      <c r="K37" s="86">
        <f t="shared" si="11"/>
      </c>
      <c r="L37" s="94"/>
      <c r="M37" s="86">
        <f t="shared" si="12"/>
      </c>
      <c r="N37" s="86">
        <f t="shared" si="13"/>
      </c>
      <c r="O37" s="90"/>
      <c r="P37" s="94"/>
      <c r="Q37" s="94"/>
      <c r="R37" s="83"/>
      <c r="S37" s="117">
        <f t="shared" si="4"/>
      </c>
      <c r="T37" s="86">
        <f t="shared" si="0"/>
      </c>
      <c r="U37" s="86">
        <f t="shared" si="5"/>
      </c>
      <c r="V37" s="83"/>
      <c r="W37" s="117">
        <f t="shared" si="6"/>
      </c>
      <c r="X37" s="86">
        <f t="shared" si="7"/>
      </c>
      <c r="Y37" s="86">
        <f t="shared" si="1"/>
      </c>
      <c r="Z37" s="90"/>
      <c r="AA37" s="94"/>
      <c r="AB37" s="63"/>
      <c r="AC37" s="6"/>
    </row>
    <row r="38" spans="1:29" ht="14.25">
      <c r="A38" s="34">
        <f t="shared" si="8"/>
        <v>49</v>
      </c>
      <c r="B38" s="35">
        <f t="shared" si="9"/>
        <v>343</v>
      </c>
      <c r="C38" s="36">
        <f t="shared" si="10"/>
      </c>
      <c r="D38" s="83"/>
      <c r="E38" s="84"/>
      <c r="F38" s="86">
        <f t="shared" si="2"/>
      </c>
      <c r="G38" s="83"/>
      <c r="H38" s="84"/>
      <c r="I38" s="86">
        <f t="shared" si="3"/>
      </c>
      <c r="J38" s="90"/>
      <c r="K38" s="86">
        <f t="shared" si="11"/>
      </c>
      <c r="L38" s="94"/>
      <c r="M38" s="86">
        <f t="shared" si="12"/>
      </c>
      <c r="N38" s="86">
        <f t="shared" si="13"/>
      </c>
      <c r="O38" s="90"/>
      <c r="P38" s="94"/>
      <c r="Q38" s="94"/>
      <c r="R38" s="83"/>
      <c r="S38" s="117">
        <f t="shared" si="4"/>
      </c>
      <c r="T38" s="86">
        <f t="shared" si="0"/>
      </c>
      <c r="U38" s="86">
        <f t="shared" si="5"/>
      </c>
      <c r="V38" s="83"/>
      <c r="W38" s="117">
        <f t="shared" si="6"/>
      </c>
      <c r="X38" s="86">
        <f t="shared" si="7"/>
      </c>
      <c r="Y38" s="86">
        <f t="shared" si="1"/>
      </c>
      <c r="Z38" s="90"/>
      <c r="AA38" s="94"/>
      <c r="AB38" s="63"/>
      <c r="AC38" s="6"/>
    </row>
    <row r="39" spans="1:29" ht="14.25">
      <c r="A39" s="34">
        <f t="shared" si="8"/>
        <v>50</v>
      </c>
      <c r="B39" s="35">
        <f t="shared" si="9"/>
        <v>350</v>
      </c>
      <c r="C39" s="36">
        <f t="shared" si="10"/>
      </c>
      <c r="D39" s="83"/>
      <c r="E39" s="84"/>
      <c r="F39" s="86">
        <f t="shared" si="2"/>
      </c>
      <c r="G39" s="83"/>
      <c r="H39" s="84"/>
      <c r="I39" s="86">
        <f t="shared" si="3"/>
      </c>
      <c r="J39" s="90"/>
      <c r="K39" s="86">
        <f t="shared" si="11"/>
      </c>
      <c r="L39" s="94"/>
      <c r="M39" s="86">
        <f t="shared" si="12"/>
      </c>
      <c r="N39" s="86">
        <f t="shared" si="13"/>
      </c>
      <c r="O39" s="90"/>
      <c r="P39" s="94"/>
      <c r="Q39" s="94"/>
      <c r="R39" s="83"/>
      <c r="S39" s="117">
        <f t="shared" si="4"/>
      </c>
      <c r="T39" s="86">
        <f t="shared" si="0"/>
      </c>
      <c r="U39" s="86">
        <f t="shared" si="5"/>
      </c>
      <c r="V39" s="83"/>
      <c r="W39" s="117">
        <f t="shared" si="6"/>
      </c>
      <c r="X39" s="86">
        <f t="shared" si="7"/>
      </c>
      <c r="Y39" s="86">
        <f t="shared" si="1"/>
      </c>
      <c r="Z39" s="90"/>
      <c r="AA39" s="94"/>
      <c r="AB39" s="63"/>
      <c r="AC39" s="6"/>
    </row>
    <row r="40" spans="1:29" ht="14.25">
      <c r="A40" s="30">
        <f t="shared" si="8"/>
        <v>51</v>
      </c>
      <c r="B40" s="31">
        <f t="shared" si="9"/>
        <v>357</v>
      </c>
      <c r="C40" s="32">
        <f t="shared" si="10"/>
      </c>
      <c r="D40" s="81"/>
      <c r="E40" s="82"/>
      <c r="F40" s="85">
        <f t="shared" si="2"/>
      </c>
      <c r="G40" s="81"/>
      <c r="H40" s="82"/>
      <c r="I40" s="85">
        <f t="shared" si="3"/>
      </c>
      <c r="J40" s="89"/>
      <c r="K40" s="85">
        <f t="shared" si="11"/>
      </c>
      <c r="L40" s="91"/>
      <c r="M40" s="85">
        <f t="shared" si="12"/>
      </c>
      <c r="N40" s="85">
        <f t="shared" si="13"/>
      </c>
      <c r="O40" s="89"/>
      <c r="P40" s="91"/>
      <c r="Q40" s="91"/>
      <c r="R40" s="81"/>
      <c r="S40" s="88">
        <f t="shared" si="4"/>
      </c>
      <c r="T40" s="85">
        <f t="shared" si="0"/>
      </c>
      <c r="U40" s="85">
        <f t="shared" si="5"/>
      </c>
      <c r="V40" s="81"/>
      <c r="W40" s="88">
        <f t="shared" si="6"/>
      </c>
      <c r="X40" s="85">
        <f t="shared" si="7"/>
      </c>
      <c r="Y40" s="85">
        <f t="shared" si="1"/>
      </c>
      <c r="Z40" s="89"/>
      <c r="AA40" s="91"/>
      <c r="AB40" s="65"/>
      <c r="AC40" s="6"/>
    </row>
    <row r="41" spans="1:29" ht="14.25">
      <c r="A41" s="34">
        <f t="shared" si="8"/>
        <v>52</v>
      </c>
      <c r="B41" s="35">
        <f t="shared" si="9"/>
        <v>364</v>
      </c>
      <c r="C41" s="36">
        <f t="shared" si="10"/>
      </c>
      <c r="D41" s="83"/>
      <c r="E41" s="84"/>
      <c r="F41" s="86">
        <f t="shared" si="2"/>
      </c>
      <c r="G41" s="83"/>
      <c r="H41" s="84"/>
      <c r="I41" s="86">
        <f t="shared" si="3"/>
      </c>
      <c r="J41" s="90"/>
      <c r="K41" s="86">
        <f t="shared" si="11"/>
      </c>
      <c r="L41" s="94"/>
      <c r="M41" s="86">
        <f t="shared" si="12"/>
      </c>
      <c r="N41" s="86">
        <f t="shared" si="13"/>
      </c>
      <c r="O41" s="90"/>
      <c r="P41" s="94"/>
      <c r="Q41" s="94"/>
      <c r="R41" s="83"/>
      <c r="S41" s="117">
        <f t="shared" si="4"/>
      </c>
      <c r="T41" s="86">
        <f t="shared" si="0"/>
      </c>
      <c r="U41" s="86">
        <f t="shared" si="5"/>
      </c>
      <c r="V41" s="83"/>
      <c r="W41" s="117">
        <f t="shared" si="6"/>
      </c>
      <c r="X41" s="86">
        <f t="shared" si="7"/>
      </c>
      <c r="Y41" s="86">
        <f t="shared" si="1"/>
      </c>
      <c r="Z41" s="90"/>
      <c r="AA41" s="94"/>
      <c r="AB41" s="63"/>
      <c r="AC41" s="6"/>
    </row>
    <row r="42" spans="1:29" ht="14.25">
      <c r="A42" s="34">
        <f t="shared" si="8"/>
        <v>53</v>
      </c>
      <c r="B42" s="35">
        <f t="shared" si="9"/>
        <v>371</v>
      </c>
      <c r="C42" s="36">
        <f t="shared" si="10"/>
      </c>
      <c r="D42" s="83"/>
      <c r="E42" s="84"/>
      <c r="F42" s="86">
        <f t="shared" si="2"/>
      </c>
      <c r="G42" s="83"/>
      <c r="H42" s="84"/>
      <c r="I42" s="86">
        <f t="shared" si="3"/>
      </c>
      <c r="J42" s="90"/>
      <c r="K42" s="86">
        <f t="shared" si="11"/>
      </c>
      <c r="L42" s="94"/>
      <c r="M42" s="86">
        <f t="shared" si="12"/>
      </c>
      <c r="N42" s="86">
        <f t="shared" si="13"/>
      </c>
      <c r="O42" s="90"/>
      <c r="P42" s="94"/>
      <c r="Q42" s="94"/>
      <c r="R42" s="83"/>
      <c r="S42" s="117">
        <f t="shared" si="4"/>
      </c>
      <c r="T42" s="86">
        <f t="shared" si="0"/>
      </c>
      <c r="U42" s="86">
        <f t="shared" si="5"/>
      </c>
      <c r="V42" s="83"/>
      <c r="W42" s="117">
        <f t="shared" si="6"/>
      </c>
      <c r="X42" s="86">
        <f t="shared" si="7"/>
      </c>
      <c r="Y42" s="86">
        <f t="shared" si="1"/>
      </c>
      <c r="Z42" s="90"/>
      <c r="AA42" s="94"/>
      <c r="AB42" s="63"/>
      <c r="AC42" s="6"/>
    </row>
    <row r="43" spans="1:29" ht="14.25">
      <c r="A43" s="34">
        <f t="shared" si="8"/>
        <v>54</v>
      </c>
      <c r="B43" s="35">
        <f t="shared" si="9"/>
        <v>378</v>
      </c>
      <c r="C43" s="36">
        <f t="shared" si="10"/>
      </c>
      <c r="D43" s="83"/>
      <c r="E43" s="84"/>
      <c r="F43" s="86">
        <f t="shared" si="2"/>
      </c>
      <c r="G43" s="83"/>
      <c r="H43" s="84"/>
      <c r="I43" s="86">
        <f t="shared" si="3"/>
      </c>
      <c r="J43" s="90"/>
      <c r="K43" s="86">
        <f t="shared" si="11"/>
      </c>
      <c r="L43" s="94"/>
      <c r="M43" s="86">
        <f t="shared" si="12"/>
      </c>
      <c r="N43" s="86">
        <f t="shared" si="13"/>
      </c>
      <c r="O43" s="90"/>
      <c r="P43" s="94"/>
      <c r="Q43" s="94"/>
      <c r="R43" s="83"/>
      <c r="S43" s="117">
        <f t="shared" si="4"/>
      </c>
      <c r="T43" s="86">
        <f t="shared" si="0"/>
      </c>
      <c r="U43" s="86">
        <f t="shared" si="5"/>
      </c>
      <c r="V43" s="83"/>
      <c r="W43" s="117">
        <f t="shared" si="6"/>
      </c>
      <c r="X43" s="86">
        <f t="shared" si="7"/>
      </c>
      <c r="Y43" s="86">
        <f t="shared" si="1"/>
      </c>
      <c r="Z43" s="90"/>
      <c r="AA43" s="94"/>
      <c r="AB43" s="63"/>
      <c r="AC43" s="6"/>
    </row>
    <row r="44" spans="1:29" ht="14.25">
      <c r="A44" s="34">
        <f t="shared" si="8"/>
        <v>55</v>
      </c>
      <c r="B44" s="35">
        <f t="shared" si="9"/>
        <v>385</v>
      </c>
      <c r="C44" s="36">
        <f t="shared" si="10"/>
      </c>
      <c r="D44" s="83"/>
      <c r="E44" s="84"/>
      <c r="F44" s="86">
        <f t="shared" si="2"/>
      </c>
      <c r="G44" s="83"/>
      <c r="H44" s="84"/>
      <c r="I44" s="86">
        <f t="shared" si="3"/>
      </c>
      <c r="J44" s="90"/>
      <c r="K44" s="86">
        <f t="shared" si="11"/>
      </c>
      <c r="L44" s="94"/>
      <c r="M44" s="86">
        <f t="shared" si="12"/>
      </c>
      <c r="N44" s="86">
        <f t="shared" si="13"/>
      </c>
      <c r="O44" s="90"/>
      <c r="P44" s="94"/>
      <c r="Q44" s="94"/>
      <c r="R44" s="83"/>
      <c r="S44" s="117">
        <f t="shared" si="4"/>
      </c>
      <c r="T44" s="86">
        <f t="shared" si="0"/>
      </c>
      <c r="U44" s="86">
        <f t="shared" si="5"/>
      </c>
      <c r="V44" s="83"/>
      <c r="W44" s="117">
        <f t="shared" si="6"/>
      </c>
      <c r="X44" s="86">
        <f t="shared" si="7"/>
      </c>
      <c r="Y44" s="86">
        <f t="shared" si="1"/>
      </c>
      <c r="Z44" s="90"/>
      <c r="AA44" s="94"/>
      <c r="AB44" s="63"/>
      <c r="AC44" s="6"/>
    </row>
    <row r="45" spans="1:29" ht="14.25">
      <c r="A45" s="30">
        <f t="shared" si="8"/>
        <v>56</v>
      </c>
      <c r="B45" s="31">
        <f t="shared" si="9"/>
        <v>392</v>
      </c>
      <c r="C45" s="32">
        <f t="shared" si="10"/>
      </c>
      <c r="D45" s="81"/>
      <c r="E45" s="82"/>
      <c r="F45" s="85">
        <f t="shared" si="2"/>
      </c>
      <c r="G45" s="81"/>
      <c r="H45" s="82"/>
      <c r="I45" s="85">
        <f t="shared" si="3"/>
      </c>
      <c r="J45" s="89"/>
      <c r="K45" s="85">
        <f t="shared" si="11"/>
      </c>
      <c r="L45" s="91"/>
      <c r="M45" s="85">
        <f t="shared" si="12"/>
      </c>
      <c r="N45" s="85">
        <f t="shared" si="13"/>
      </c>
      <c r="O45" s="89"/>
      <c r="P45" s="91"/>
      <c r="Q45" s="91"/>
      <c r="R45" s="81"/>
      <c r="S45" s="88">
        <f t="shared" si="4"/>
      </c>
      <c r="T45" s="85">
        <f t="shared" si="0"/>
      </c>
      <c r="U45" s="85">
        <f t="shared" si="5"/>
      </c>
      <c r="V45" s="81"/>
      <c r="W45" s="88">
        <f t="shared" si="6"/>
      </c>
      <c r="X45" s="85">
        <f t="shared" si="7"/>
      </c>
      <c r="Y45" s="85">
        <f t="shared" si="1"/>
      </c>
      <c r="Z45" s="89"/>
      <c r="AA45" s="91"/>
      <c r="AB45" s="65"/>
      <c r="AC45" s="6"/>
    </row>
    <row r="46" spans="1:29" ht="14.25">
      <c r="A46" s="34">
        <f t="shared" si="8"/>
        <v>57</v>
      </c>
      <c r="B46" s="35">
        <f t="shared" si="9"/>
        <v>399</v>
      </c>
      <c r="C46" s="36">
        <f t="shared" si="10"/>
      </c>
      <c r="D46" s="83"/>
      <c r="E46" s="84"/>
      <c r="F46" s="86">
        <f t="shared" si="2"/>
      </c>
      <c r="G46" s="83"/>
      <c r="H46" s="84"/>
      <c r="I46" s="86">
        <f t="shared" si="3"/>
      </c>
      <c r="J46" s="90"/>
      <c r="K46" s="86">
        <f t="shared" si="11"/>
      </c>
      <c r="L46" s="94"/>
      <c r="M46" s="86">
        <f t="shared" si="12"/>
      </c>
      <c r="N46" s="86">
        <f t="shared" si="13"/>
      </c>
      <c r="O46" s="90"/>
      <c r="P46" s="94"/>
      <c r="Q46" s="94"/>
      <c r="R46" s="83"/>
      <c r="S46" s="117">
        <f t="shared" si="4"/>
      </c>
      <c r="T46" s="86">
        <f t="shared" si="0"/>
      </c>
      <c r="U46" s="86">
        <f t="shared" si="5"/>
      </c>
      <c r="V46" s="83"/>
      <c r="W46" s="117">
        <f t="shared" si="6"/>
      </c>
      <c r="X46" s="86">
        <f t="shared" si="7"/>
      </c>
      <c r="Y46" s="86">
        <f t="shared" si="1"/>
      </c>
      <c r="Z46" s="90"/>
      <c r="AA46" s="94"/>
      <c r="AB46" s="63"/>
      <c r="AC46" s="6"/>
    </row>
    <row r="47" spans="1:29" ht="14.25">
      <c r="A47" s="34">
        <f t="shared" si="8"/>
        <v>58</v>
      </c>
      <c r="B47" s="35">
        <f t="shared" si="9"/>
        <v>406</v>
      </c>
      <c r="C47" s="36">
        <f t="shared" si="10"/>
      </c>
      <c r="D47" s="83"/>
      <c r="E47" s="84"/>
      <c r="F47" s="86">
        <f t="shared" si="2"/>
      </c>
      <c r="G47" s="83"/>
      <c r="H47" s="84"/>
      <c r="I47" s="86">
        <f t="shared" si="3"/>
      </c>
      <c r="J47" s="90"/>
      <c r="K47" s="86">
        <f t="shared" si="11"/>
      </c>
      <c r="L47" s="94"/>
      <c r="M47" s="86">
        <f t="shared" si="12"/>
      </c>
      <c r="N47" s="86">
        <f t="shared" si="13"/>
      </c>
      <c r="O47" s="90"/>
      <c r="P47" s="94"/>
      <c r="Q47" s="94"/>
      <c r="R47" s="83"/>
      <c r="S47" s="117">
        <f t="shared" si="4"/>
      </c>
      <c r="T47" s="86">
        <f t="shared" si="0"/>
      </c>
      <c r="U47" s="86">
        <f t="shared" si="5"/>
      </c>
      <c r="V47" s="83"/>
      <c r="W47" s="117">
        <f t="shared" si="6"/>
      </c>
      <c r="X47" s="86">
        <f t="shared" si="7"/>
      </c>
      <c r="Y47" s="86">
        <f t="shared" si="1"/>
      </c>
      <c r="Z47" s="90"/>
      <c r="AA47" s="94"/>
      <c r="AB47" s="63"/>
      <c r="AC47" s="6"/>
    </row>
    <row r="48" spans="1:29" ht="14.25">
      <c r="A48" s="34">
        <f t="shared" si="8"/>
        <v>59</v>
      </c>
      <c r="B48" s="35">
        <f t="shared" si="9"/>
        <v>413</v>
      </c>
      <c r="C48" s="36">
        <f t="shared" si="10"/>
      </c>
      <c r="D48" s="83"/>
      <c r="E48" s="84"/>
      <c r="F48" s="86">
        <f t="shared" si="2"/>
      </c>
      <c r="G48" s="83"/>
      <c r="H48" s="84"/>
      <c r="I48" s="86">
        <f t="shared" si="3"/>
      </c>
      <c r="J48" s="90"/>
      <c r="K48" s="86">
        <f t="shared" si="11"/>
      </c>
      <c r="L48" s="94"/>
      <c r="M48" s="86">
        <f t="shared" si="12"/>
      </c>
      <c r="N48" s="86">
        <f t="shared" si="13"/>
      </c>
      <c r="O48" s="90"/>
      <c r="P48" s="94"/>
      <c r="Q48" s="94"/>
      <c r="R48" s="83"/>
      <c r="S48" s="117">
        <f t="shared" si="4"/>
      </c>
      <c r="T48" s="86">
        <f t="shared" si="0"/>
      </c>
      <c r="U48" s="86">
        <f t="shared" si="5"/>
      </c>
      <c r="V48" s="83"/>
      <c r="W48" s="117">
        <f t="shared" si="6"/>
      </c>
      <c r="X48" s="86">
        <f t="shared" si="7"/>
      </c>
      <c r="Y48" s="86">
        <f t="shared" si="1"/>
      </c>
      <c r="Z48" s="90"/>
      <c r="AA48" s="94"/>
      <c r="AB48" s="63"/>
      <c r="AC48" s="6"/>
    </row>
    <row r="49" spans="1:29" ht="14.25">
      <c r="A49" s="34">
        <f t="shared" si="8"/>
        <v>60</v>
      </c>
      <c r="B49" s="35">
        <f t="shared" si="9"/>
        <v>420</v>
      </c>
      <c r="C49" s="36">
        <f t="shared" si="10"/>
      </c>
      <c r="D49" s="83"/>
      <c r="E49" s="84"/>
      <c r="F49" s="86">
        <f t="shared" si="2"/>
      </c>
      <c r="G49" s="83"/>
      <c r="H49" s="84"/>
      <c r="I49" s="86">
        <f t="shared" si="3"/>
      </c>
      <c r="J49" s="90"/>
      <c r="K49" s="86">
        <f t="shared" si="11"/>
      </c>
      <c r="L49" s="94"/>
      <c r="M49" s="86">
        <f t="shared" si="12"/>
      </c>
      <c r="N49" s="86">
        <f t="shared" si="13"/>
      </c>
      <c r="O49" s="90"/>
      <c r="P49" s="94"/>
      <c r="Q49" s="94"/>
      <c r="R49" s="83"/>
      <c r="S49" s="117">
        <f t="shared" si="4"/>
      </c>
      <c r="T49" s="86">
        <f t="shared" si="0"/>
      </c>
      <c r="U49" s="86">
        <f t="shared" si="5"/>
      </c>
      <c r="V49" s="83"/>
      <c r="W49" s="117">
        <f t="shared" si="6"/>
      </c>
      <c r="X49" s="86">
        <f t="shared" si="7"/>
      </c>
      <c r="Y49" s="86">
        <f t="shared" si="1"/>
      </c>
      <c r="Z49" s="90"/>
      <c r="AA49" s="94"/>
      <c r="AB49" s="63"/>
      <c r="AC49" s="6"/>
    </row>
    <row r="50" spans="1:29" ht="14.25">
      <c r="A50" s="30">
        <f t="shared" si="8"/>
        <v>61</v>
      </c>
      <c r="B50" s="31">
        <f t="shared" si="9"/>
        <v>427</v>
      </c>
      <c r="C50" s="32">
        <f t="shared" si="10"/>
      </c>
      <c r="D50" s="81"/>
      <c r="E50" s="82"/>
      <c r="F50" s="85">
        <f t="shared" si="2"/>
      </c>
      <c r="G50" s="81"/>
      <c r="H50" s="82"/>
      <c r="I50" s="85">
        <f t="shared" si="3"/>
      </c>
      <c r="J50" s="89"/>
      <c r="K50" s="85">
        <f t="shared" si="11"/>
      </c>
      <c r="L50" s="91"/>
      <c r="M50" s="85">
        <f t="shared" si="12"/>
      </c>
      <c r="N50" s="85">
        <f t="shared" si="13"/>
      </c>
      <c r="O50" s="89"/>
      <c r="P50" s="91"/>
      <c r="Q50" s="91"/>
      <c r="R50" s="81"/>
      <c r="S50" s="88">
        <f t="shared" si="4"/>
      </c>
      <c r="T50" s="85">
        <f t="shared" si="0"/>
      </c>
      <c r="U50" s="85">
        <f t="shared" si="5"/>
      </c>
      <c r="V50" s="81"/>
      <c r="W50" s="88">
        <f t="shared" si="6"/>
      </c>
      <c r="X50" s="85">
        <f t="shared" si="7"/>
      </c>
      <c r="Y50" s="85">
        <f t="shared" si="1"/>
      </c>
      <c r="Z50" s="89"/>
      <c r="AA50" s="91"/>
      <c r="AB50" s="65"/>
      <c r="AC50" s="6"/>
    </row>
    <row r="51" spans="1:29" ht="14.25">
      <c r="A51" s="34">
        <f t="shared" si="8"/>
        <v>62</v>
      </c>
      <c r="B51" s="35">
        <f t="shared" si="9"/>
        <v>434</v>
      </c>
      <c r="C51" s="36">
        <f t="shared" si="10"/>
      </c>
      <c r="D51" s="83"/>
      <c r="E51" s="84"/>
      <c r="F51" s="86">
        <f t="shared" si="2"/>
      </c>
      <c r="G51" s="83"/>
      <c r="H51" s="84"/>
      <c r="I51" s="86">
        <f t="shared" si="3"/>
      </c>
      <c r="J51" s="90"/>
      <c r="K51" s="86">
        <f t="shared" si="11"/>
      </c>
      <c r="L51" s="94"/>
      <c r="M51" s="86">
        <f t="shared" si="12"/>
      </c>
      <c r="N51" s="86">
        <f t="shared" si="13"/>
      </c>
      <c r="O51" s="90"/>
      <c r="P51" s="94"/>
      <c r="Q51" s="94"/>
      <c r="R51" s="83"/>
      <c r="S51" s="117">
        <f t="shared" si="4"/>
      </c>
      <c r="T51" s="86">
        <f t="shared" si="0"/>
      </c>
      <c r="U51" s="86">
        <f t="shared" si="5"/>
      </c>
      <c r="V51" s="83"/>
      <c r="W51" s="117">
        <f t="shared" si="6"/>
      </c>
      <c r="X51" s="86">
        <f t="shared" si="7"/>
      </c>
      <c r="Y51" s="86">
        <f t="shared" si="1"/>
      </c>
      <c r="Z51" s="90"/>
      <c r="AA51" s="94"/>
      <c r="AB51" s="63"/>
      <c r="AC51" s="6"/>
    </row>
    <row r="52" spans="1:29" ht="14.25">
      <c r="A52" s="34">
        <f t="shared" si="8"/>
        <v>63</v>
      </c>
      <c r="B52" s="35">
        <f t="shared" si="9"/>
        <v>441</v>
      </c>
      <c r="C52" s="36">
        <f t="shared" si="10"/>
      </c>
      <c r="D52" s="83"/>
      <c r="E52" s="84"/>
      <c r="F52" s="86">
        <f t="shared" si="2"/>
      </c>
      <c r="G52" s="83"/>
      <c r="H52" s="84"/>
      <c r="I52" s="86">
        <f t="shared" si="3"/>
      </c>
      <c r="J52" s="90"/>
      <c r="K52" s="86">
        <f t="shared" si="11"/>
      </c>
      <c r="L52" s="94"/>
      <c r="M52" s="86">
        <f t="shared" si="12"/>
      </c>
      <c r="N52" s="86">
        <f t="shared" si="13"/>
      </c>
      <c r="O52" s="90"/>
      <c r="P52" s="94"/>
      <c r="Q52" s="94"/>
      <c r="R52" s="83"/>
      <c r="S52" s="117">
        <f t="shared" si="4"/>
      </c>
      <c r="T52" s="86">
        <f t="shared" si="0"/>
      </c>
      <c r="U52" s="86">
        <f t="shared" si="5"/>
      </c>
      <c r="V52" s="83"/>
      <c r="W52" s="117">
        <f t="shared" si="6"/>
      </c>
      <c r="X52" s="86">
        <f t="shared" si="7"/>
      </c>
      <c r="Y52" s="86">
        <f t="shared" si="1"/>
      </c>
      <c r="Z52" s="90"/>
      <c r="AA52" s="94"/>
      <c r="AB52" s="63"/>
      <c r="AC52" s="6"/>
    </row>
    <row r="53" spans="1:29" ht="14.25">
      <c r="A53" s="34">
        <f t="shared" si="8"/>
        <v>64</v>
      </c>
      <c r="B53" s="35">
        <f t="shared" si="9"/>
        <v>448</v>
      </c>
      <c r="C53" s="36">
        <f t="shared" si="10"/>
      </c>
      <c r="D53" s="83"/>
      <c r="E53" s="84"/>
      <c r="F53" s="86">
        <f t="shared" si="2"/>
      </c>
      <c r="G53" s="83"/>
      <c r="H53" s="84"/>
      <c r="I53" s="86">
        <f t="shared" si="3"/>
      </c>
      <c r="J53" s="90"/>
      <c r="K53" s="86">
        <f t="shared" si="11"/>
      </c>
      <c r="L53" s="94"/>
      <c r="M53" s="86">
        <f t="shared" si="12"/>
      </c>
      <c r="N53" s="86">
        <f t="shared" si="13"/>
      </c>
      <c r="O53" s="90"/>
      <c r="P53" s="94"/>
      <c r="Q53" s="94"/>
      <c r="R53" s="83"/>
      <c r="S53" s="117">
        <f t="shared" si="4"/>
      </c>
      <c r="T53" s="86">
        <f t="shared" si="0"/>
      </c>
      <c r="U53" s="86">
        <f t="shared" si="5"/>
      </c>
      <c r="V53" s="83"/>
      <c r="W53" s="117">
        <f t="shared" si="6"/>
      </c>
      <c r="X53" s="86">
        <f t="shared" si="7"/>
      </c>
      <c r="Y53" s="86">
        <f t="shared" si="1"/>
      </c>
      <c r="Z53" s="90"/>
      <c r="AA53" s="94"/>
      <c r="AB53" s="63"/>
      <c r="AC53" s="6"/>
    </row>
    <row r="54" spans="1:29" ht="14.25">
      <c r="A54" s="11" t="s">
        <v>41</v>
      </c>
      <c r="B54" s="12"/>
      <c r="C54" s="12"/>
      <c r="D54" s="87"/>
      <c r="E54" s="88">
        <f>IF(D14="","",SUM(E14:E53))</f>
      </c>
      <c r="F54" s="85"/>
      <c r="G54" s="87"/>
      <c r="H54" s="88">
        <f>IF(D14="","",SUM(H14:H53))</f>
      </c>
      <c r="I54" s="85"/>
      <c r="J54" s="95">
        <f>IF(D14="","",SUM(J14:J53))</f>
      </c>
      <c r="K54" s="85"/>
      <c r="L54" s="85">
        <f>IF(D14="","",SUM(L14:L53))</f>
      </c>
      <c r="M54" s="85"/>
      <c r="N54" s="85">
        <f>IF(J54="","",J54+L54)</f>
      </c>
      <c r="O54" s="95"/>
      <c r="P54" s="85"/>
      <c r="Q54" s="85"/>
      <c r="R54" s="87">
        <f>IF(G14="","",SUM(R12:R53))</f>
      </c>
      <c r="S54" s="88"/>
      <c r="T54" s="85">
        <f>IF(G14="","",MAX(T12:T53))</f>
      </c>
      <c r="U54" s="85">
        <f>IF(G14="","",MAX(U12:U53))</f>
      </c>
      <c r="V54" s="87">
        <f>IF(G14="","",SUM(V12:V53))</f>
      </c>
      <c r="W54" s="88"/>
      <c r="X54" s="85">
        <f>IF(G14="","",MAX(X12:X53))</f>
      </c>
      <c r="Y54" s="85">
        <f>IF(G14="","",(V54/R54)*100)</f>
      </c>
      <c r="Z54" s="95"/>
      <c r="AA54" s="85"/>
      <c r="AB54" s="5"/>
      <c r="AC54" s="6"/>
    </row>
    <row r="55" spans="1:28" ht="14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</sheetData>
  <sheetProtection/>
  <printOptions/>
  <pageMargins left="0.5" right="0.5" top="0.5" bottom="0.5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C10" sqref="C10"/>
    </sheetView>
  </sheetViews>
  <sheetFormatPr defaultColWidth="10.6640625" defaultRowHeight="15"/>
  <cols>
    <col min="1" max="10" width="10.6640625" style="3" customWidth="1"/>
    <col min="11" max="12" width="5.77734375" style="3" customWidth="1"/>
    <col min="13" max="16384" width="10.6640625" style="3" customWidth="1"/>
  </cols>
  <sheetData/>
  <sheetProtection/>
  <printOptions/>
  <pageMargins left="0.5" right="0.5" top="0.5" bottom="0.5" header="0" footer="0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2"/>
  <sheetViews>
    <sheetView zoomScale="87" zoomScaleNormal="87" zoomScalePageLayoutView="0" workbookViewId="0" topLeftCell="A1">
      <selection activeCell="A1" sqref="A1"/>
    </sheetView>
  </sheetViews>
  <sheetFormatPr defaultColWidth="10.6640625" defaultRowHeight="15"/>
  <cols>
    <col min="1" max="1" width="4.6640625" style="3" customWidth="1"/>
    <col min="2" max="2" width="5.6640625" style="3" customWidth="1"/>
    <col min="3" max="3" width="8.6640625" style="3" customWidth="1"/>
    <col min="4" max="4" width="5.6640625" style="3" customWidth="1"/>
    <col min="5" max="6" width="8.6640625" style="3" customWidth="1"/>
    <col min="7" max="7" width="6.6640625" style="3" customWidth="1"/>
    <col min="8" max="8" width="8.6640625" style="3" customWidth="1"/>
    <col min="9" max="9" width="6.6640625" style="3" customWidth="1"/>
    <col min="10" max="10" width="8.6640625" style="3" customWidth="1"/>
    <col min="11" max="11" width="6.6640625" style="3" customWidth="1"/>
    <col min="12" max="12" width="8.6640625" style="3" customWidth="1"/>
    <col min="13" max="14" width="6.6640625" style="3" customWidth="1"/>
    <col min="15" max="15" width="8.6640625" style="3" customWidth="1"/>
    <col min="16" max="16" width="6.6640625" style="3" customWidth="1"/>
    <col min="17" max="17" width="8.6640625" style="3" customWidth="1"/>
    <col min="18" max="19" width="6.6640625" style="3" customWidth="1"/>
    <col min="20" max="20" width="8.6640625" style="3" customWidth="1"/>
    <col min="21" max="21" width="7.6640625" style="3" customWidth="1"/>
    <col min="22" max="22" width="8.6640625" style="3" customWidth="1"/>
    <col min="23" max="23" width="20.6640625" style="3" customWidth="1"/>
    <col min="24" max="16384" width="10.6640625" style="3" customWidth="1"/>
  </cols>
  <sheetData>
    <row r="1" spans="1:9" ht="28.5">
      <c r="A1" s="2" t="s">
        <v>126</v>
      </c>
      <c r="B1" s="2"/>
      <c r="C1" s="2"/>
      <c r="D1" s="2"/>
      <c r="E1" s="2"/>
      <c r="F1" s="2"/>
      <c r="G1" s="2"/>
      <c r="H1" s="2"/>
      <c r="I1" s="2"/>
    </row>
    <row r="3" spans="1:14" ht="14.25">
      <c r="A3" s="21" t="s">
        <v>0</v>
      </c>
      <c r="B3" s="21"/>
      <c r="C3" s="21"/>
      <c r="E3" s="3">
        <f>IF('基本登録'!B3="","",'基本登録'!B3)</f>
      </c>
      <c r="L3" s="22" t="s">
        <v>85</v>
      </c>
      <c r="M3" s="69"/>
      <c r="N3" s="3" t="s">
        <v>89</v>
      </c>
    </row>
    <row r="4" spans="1:14" ht="14.25">
      <c r="A4" s="21" t="s">
        <v>1</v>
      </c>
      <c r="B4" s="21"/>
      <c r="C4" s="21"/>
      <c r="E4" s="3">
        <f>IF('基本登録'!B4="","",'基本登録'!B4)</f>
      </c>
      <c r="L4" s="22" t="s">
        <v>86</v>
      </c>
      <c r="M4" s="69">
        <v>1</v>
      </c>
      <c r="N4" s="3" t="str">
        <f>VLOOKUP(M4,M7:N8,2)</f>
        <v>無精卵のみ引いた数字。</v>
      </c>
    </row>
    <row r="5" spans="1:5" ht="14.25">
      <c r="A5" s="21" t="s">
        <v>2</v>
      </c>
      <c r="B5" s="21"/>
      <c r="C5" s="21"/>
      <c r="E5" s="3">
        <f>IF('基本登録'!B5="","",'基本登録'!B5)</f>
      </c>
    </row>
    <row r="6" spans="1:19" ht="14.25">
      <c r="A6" s="21" t="s">
        <v>39</v>
      </c>
      <c r="B6" s="21"/>
      <c r="C6" s="21"/>
      <c r="D6" s="3">
        <f>IF('基本登録'!B6="","",'基本登録'!B6)</f>
      </c>
      <c r="E6" s="3" t="s">
        <v>28</v>
      </c>
      <c r="F6" s="3">
        <f>IF('基本登録'!B7="","",'基本登録'!B7)</f>
      </c>
      <c r="G6" s="3" t="s">
        <v>29</v>
      </c>
      <c r="H6" s="3">
        <f>IF('基本登録'!B8="","",'基本登録'!B8)</f>
      </c>
      <c r="I6" s="3" t="s">
        <v>30</v>
      </c>
      <c r="M6" s="43" t="s">
        <v>88</v>
      </c>
      <c r="N6" s="44"/>
      <c r="O6" s="44"/>
      <c r="P6" s="44"/>
      <c r="Q6" s="44"/>
      <c r="R6" s="44"/>
      <c r="S6" s="45"/>
    </row>
    <row r="7" spans="1:19" ht="14.25">
      <c r="A7" s="21" t="s">
        <v>5</v>
      </c>
      <c r="B7" s="21"/>
      <c r="C7" s="21"/>
      <c r="D7" s="22" t="s">
        <v>27</v>
      </c>
      <c r="E7" s="118">
        <f>IF('基本登録'!B10="","",'基本登録'!B10)</f>
      </c>
      <c r="F7" s="3" t="s">
        <v>31</v>
      </c>
      <c r="G7" s="22" t="s">
        <v>38</v>
      </c>
      <c r="H7" s="118">
        <f>IF('基本登録'!D10="","",'基本登録'!D10)</f>
      </c>
      <c r="I7" s="3" t="s">
        <v>31</v>
      </c>
      <c r="M7" s="45">
        <v>1</v>
      </c>
      <c r="N7" s="3" t="s">
        <v>90</v>
      </c>
      <c r="S7" s="45"/>
    </row>
    <row r="8" spans="1:19" ht="14.25">
      <c r="A8" s="21" t="s">
        <v>6</v>
      </c>
      <c r="B8" s="21"/>
      <c r="C8" s="21"/>
      <c r="D8" s="22" t="s">
        <v>27</v>
      </c>
      <c r="E8" s="118">
        <f>IF('育成期'!D35="","",'育成期'!D35)</f>
      </c>
      <c r="F8" s="3" t="s">
        <v>31</v>
      </c>
      <c r="G8" s="22" t="s">
        <v>38</v>
      </c>
      <c r="H8" s="118">
        <f>IF('育成期'!G35="","",'育成期'!G35)</f>
      </c>
      <c r="I8" s="3" t="s">
        <v>31</v>
      </c>
      <c r="M8" s="45">
        <v>2</v>
      </c>
      <c r="N8" s="3" t="s">
        <v>91</v>
      </c>
      <c r="S8" s="45"/>
    </row>
    <row r="9" spans="13:23" ht="14.25">
      <c r="M9" s="44"/>
      <c r="N9" s="44"/>
      <c r="O9" s="44"/>
      <c r="P9" s="44"/>
      <c r="Q9" s="44"/>
      <c r="R9" s="44"/>
      <c r="W9" s="23">
        <f ca="1">TRUNC(NOW())</f>
        <v>43246</v>
      </c>
    </row>
    <row r="10" spans="1:24" ht="14.25">
      <c r="A10" s="24" t="s">
        <v>40</v>
      </c>
      <c r="B10" s="25" t="s">
        <v>42</v>
      </c>
      <c r="C10" s="25" t="s">
        <v>44</v>
      </c>
      <c r="D10" s="24" t="s">
        <v>75</v>
      </c>
      <c r="E10" s="24" t="s">
        <v>77</v>
      </c>
      <c r="F10" s="24" t="s">
        <v>78</v>
      </c>
      <c r="G10" s="25" t="s">
        <v>80</v>
      </c>
      <c r="H10" s="25" t="s">
        <v>82</v>
      </c>
      <c r="I10" s="25" t="s">
        <v>80</v>
      </c>
      <c r="J10" s="25" t="s">
        <v>83</v>
      </c>
      <c r="K10" s="25" t="s">
        <v>80</v>
      </c>
      <c r="L10" s="24" t="s">
        <v>87</v>
      </c>
      <c r="M10" s="25" t="s">
        <v>80</v>
      </c>
      <c r="N10" s="25" t="s">
        <v>92</v>
      </c>
      <c r="O10" s="25" t="s">
        <v>93</v>
      </c>
      <c r="P10" s="25" t="s">
        <v>80</v>
      </c>
      <c r="Q10" s="24" t="s">
        <v>95</v>
      </c>
      <c r="R10" s="25" t="s">
        <v>92</v>
      </c>
      <c r="S10" s="25" t="s">
        <v>97</v>
      </c>
      <c r="T10" s="25" t="s">
        <v>99</v>
      </c>
      <c r="U10" s="25" t="s">
        <v>100</v>
      </c>
      <c r="V10" s="25" t="s">
        <v>102</v>
      </c>
      <c r="W10" s="5" t="s">
        <v>64</v>
      </c>
      <c r="X10" s="6"/>
    </row>
    <row r="11" spans="1:24" ht="14.25">
      <c r="A11" s="26"/>
      <c r="B11" s="27" t="s">
        <v>43</v>
      </c>
      <c r="C11" s="27" t="s">
        <v>74</v>
      </c>
      <c r="D11" s="26" t="s">
        <v>76</v>
      </c>
      <c r="E11" s="26"/>
      <c r="F11" s="26" t="s">
        <v>79</v>
      </c>
      <c r="G11" s="27" t="s">
        <v>81</v>
      </c>
      <c r="H11" s="27" t="s">
        <v>79</v>
      </c>
      <c r="I11" s="27" t="s">
        <v>81</v>
      </c>
      <c r="J11" s="27" t="s">
        <v>84</v>
      </c>
      <c r="K11" s="27" t="s">
        <v>81</v>
      </c>
      <c r="L11" s="26" t="s">
        <v>79</v>
      </c>
      <c r="M11" s="27" t="s">
        <v>81</v>
      </c>
      <c r="N11" s="27" t="s">
        <v>81</v>
      </c>
      <c r="O11" s="27" t="s">
        <v>94</v>
      </c>
      <c r="P11" s="27" t="s">
        <v>81</v>
      </c>
      <c r="Q11" s="26" t="s">
        <v>96</v>
      </c>
      <c r="R11" s="27" t="s">
        <v>81</v>
      </c>
      <c r="S11" s="27" t="s">
        <v>98</v>
      </c>
      <c r="T11" s="27"/>
      <c r="U11" s="27" t="s">
        <v>101</v>
      </c>
      <c r="V11" s="27"/>
      <c r="W11" s="6"/>
      <c r="X11" s="6"/>
    </row>
    <row r="12" spans="1:24" ht="14.25">
      <c r="A12" s="30">
        <v>26</v>
      </c>
      <c r="B12" s="31">
        <v>182</v>
      </c>
      <c r="C12" s="32">
        <f>IF('生産期'!C15=0,"",'生産期'!C15)</f>
      </c>
      <c r="D12" s="89"/>
      <c r="E12" s="81"/>
      <c r="F12" s="81"/>
      <c r="G12" s="85">
        <f aca="true" t="shared" si="0" ref="G12:G50">IF(F12="","",(F12/E12)*100)</f>
      </c>
      <c r="H12" s="82"/>
      <c r="I12" s="85">
        <f aca="true" t="shared" si="1" ref="I12:I50">IF(H12="","",(H12/E12)*100)</f>
      </c>
      <c r="J12" s="82"/>
      <c r="K12" s="85">
        <f aca="true" t="shared" si="2" ref="K12:K50">IF(J12="","",(J12/E12)*100)</f>
      </c>
      <c r="L12" s="81"/>
      <c r="M12" s="85">
        <f aca="true" t="shared" si="3" ref="M12:M50">IF(L12="","",(L12/E12)*100)</f>
      </c>
      <c r="N12" s="85">
        <f>IF(L12="","",(L12/J12)*100)</f>
      </c>
      <c r="O12" s="82"/>
      <c r="P12" s="85">
        <f aca="true" t="shared" si="4" ref="P12:P50">IF(O12="","",(O12/E12)*100)</f>
      </c>
      <c r="Q12" s="81"/>
      <c r="R12" s="85">
        <f>IF(Q12="","",(Q12/J12)*100)</f>
      </c>
      <c r="S12" s="85">
        <f aca="true" t="shared" si="5" ref="S12:S50">IF(Q12="","",(Q12/O12)*100)</f>
      </c>
      <c r="T12" s="82"/>
      <c r="U12" s="85">
        <f>IF(T12="","",T12/H$8)</f>
      </c>
      <c r="V12" s="82"/>
      <c r="W12" s="65"/>
      <c r="X12" s="6"/>
    </row>
    <row r="13" spans="1:24" ht="14.25">
      <c r="A13" s="34">
        <f aca="true" t="shared" si="6" ref="A13:A50">A12+1</f>
        <v>27</v>
      </c>
      <c r="B13" s="35">
        <f aca="true" t="shared" si="7" ref="B13:B50">B12+7</f>
        <v>189</v>
      </c>
      <c r="C13" s="36">
        <f aca="true" t="shared" si="8" ref="C13:C50">IF(C12="","",C12+7)</f>
      </c>
      <c r="D13" s="90"/>
      <c r="E13" s="83"/>
      <c r="F13" s="83"/>
      <c r="G13" s="86">
        <f t="shared" si="0"/>
      </c>
      <c r="H13" s="84"/>
      <c r="I13" s="86">
        <f t="shared" si="1"/>
      </c>
      <c r="J13" s="84"/>
      <c r="K13" s="86">
        <f t="shared" si="2"/>
      </c>
      <c r="L13" s="83"/>
      <c r="M13" s="86">
        <f t="shared" si="3"/>
      </c>
      <c r="N13" s="86">
        <f aca="true" t="shared" si="9" ref="N13:N50">IF(L13="","",(L13/J13)*100)</f>
      </c>
      <c r="O13" s="84"/>
      <c r="P13" s="86">
        <f t="shared" si="4"/>
      </c>
      <c r="Q13" s="83"/>
      <c r="R13" s="86">
        <f aca="true" t="shared" si="10" ref="R13:R50">IF(Q13="","",(Q13/J13)*100)</f>
      </c>
      <c r="S13" s="86">
        <f t="shared" si="5"/>
      </c>
      <c r="T13" s="84"/>
      <c r="U13" s="86">
        <f aca="true" t="shared" si="11" ref="U13:U50">IF(T13="","",(T13/H$8)+U12)</f>
      </c>
      <c r="V13" s="84"/>
      <c r="W13" s="63"/>
      <c r="X13" s="6"/>
    </row>
    <row r="14" spans="1:24" ht="14.25">
      <c r="A14" s="34">
        <f t="shared" si="6"/>
        <v>28</v>
      </c>
      <c r="B14" s="35">
        <f t="shared" si="7"/>
        <v>196</v>
      </c>
      <c r="C14" s="36">
        <f t="shared" si="8"/>
      </c>
      <c r="D14" s="90"/>
      <c r="E14" s="83"/>
      <c r="F14" s="83"/>
      <c r="G14" s="86">
        <f t="shared" si="0"/>
      </c>
      <c r="H14" s="84"/>
      <c r="I14" s="86">
        <f t="shared" si="1"/>
      </c>
      <c r="J14" s="84"/>
      <c r="K14" s="86">
        <f t="shared" si="2"/>
      </c>
      <c r="L14" s="83"/>
      <c r="M14" s="86">
        <f t="shared" si="3"/>
      </c>
      <c r="N14" s="86">
        <f t="shared" si="9"/>
      </c>
      <c r="O14" s="84"/>
      <c r="P14" s="86">
        <f t="shared" si="4"/>
      </c>
      <c r="Q14" s="83"/>
      <c r="R14" s="86">
        <f t="shared" si="10"/>
      </c>
      <c r="S14" s="86">
        <f t="shared" si="5"/>
      </c>
      <c r="T14" s="84"/>
      <c r="U14" s="86">
        <f t="shared" si="11"/>
      </c>
      <c r="V14" s="84"/>
      <c r="W14" s="63"/>
      <c r="X14" s="6"/>
    </row>
    <row r="15" spans="1:24" ht="14.25">
      <c r="A15" s="34">
        <f t="shared" si="6"/>
        <v>29</v>
      </c>
      <c r="B15" s="35">
        <f t="shared" si="7"/>
        <v>203</v>
      </c>
      <c r="C15" s="36">
        <f t="shared" si="8"/>
      </c>
      <c r="D15" s="90"/>
      <c r="E15" s="83"/>
      <c r="F15" s="83"/>
      <c r="G15" s="86">
        <f t="shared" si="0"/>
      </c>
      <c r="H15" s="84"/>
      <c r="I15" s="86">
        <f t="shared" si="1"/>
      </c>
      <c r="J15" s="84"/>
      <c r="K15" s="86">
        <f t="shared" si="2"/>
      </c>
      <c r="L15" s="83"/>
      <c r="M15" s="86">
        <f t="shared" si="3"/>
      </c>
      <c r="N15" s="86">
        <f t="shared" si="9"/>
      </c>
      <c r="O15" s="84"/>
      <c r="P15" s="86">
        <f t="shared" si="4"/>
      </c>
      <c r="Q15" s="83"/>
      <c r="R15" s="86">
        <f t="shared" si="10"/>
      </c>
      <c r="S15" s="86">
        <f t="shared" si="5"/>
      </c>
      <c r="T15" s="84"/>
      <c r="U15" s="86">
        <f t="shared" si="11"/>
      </c>
      <c r="V15" s="84"/>
      <c r="W15" s="63"/>
      <c r="X15" s="6"/>
    </row>
    <row r="16" spans="1:24" ht="14.25">
      <c r="A16" s="34">
        <f t="shared" si="6"/>
        <v>30</v>
      </c>
      <c r="B16" s="35">
        <f t="shared" si="7"/>
        <v>210</v>
      </c>
      <c r="C16" s="36">
        <f t="shared" si="8"/>
      </c>
      <c r="D16" s="90"/>
      <c r="E16" s="83"/>
      <c r="F16" s="83"/>
      <c r="G16" s="86">
        <f t="shared" si="0"/>
      </c>
      <c r="H16" s="84"/>
      <c r="I16" s="86">
        <f t="shared" si="1"/>
      </c>
      <c r="J16" s="84"/>
      <c r="K16" s="86">
        <f t="shared" si="2"/>
      </c>
      <c r="L16" s="83"/>
      <c r="M16" s="86">
        <f t="shared" si="3"/>
      </c>
      <c r="N16" s="86">
        <f t="shared" si="9"/>
      </c>
      <c r="O16" s="84"/>
      <c r="P16" s="86">
        <f t="shared" si="4"/>
      </c>
      <c r="Q16" s="83"/>
      <c r="R16" s="86">
        <f t="shared" si="10"/>
      </c>
      <c r="S16" s="86">
        <f t="shared" si="5"/>
      </c>
      <c r="T16" s="84"/>
      <c r="U16" s="86">
        <f t="shared" si="11"/>
      </c>
      <c r="V16" s="84"/>
      <c r="W16" s="63"/>
      <c r="X16" s="6"/>
    </row>
    <row r="17" spans="1:24" ht="14.25">
      <c r="A17" s="30">
        <f t="shared" si="6"/>
        <v>31</v>
      </c>
      <c r="B17" s="31">
        <f t="shared" si="7"/>
        <v>217</v>
      </c>
      <c r="C17" s="32">
        <f t="shared" si="8"/>
      </c>
      <c r="D17" s="89"/>
      <c r="E17" s="81"/>
      <c r="F17" s="81"/>
      <c r="G17" s="85">
        <f t="shared" si="0"/>
      </c>
      <c r="H17" s="82"/>
      <c r="I17" s="85">
        <f t="shared" si="1"/>
      </c>
      <c r="J17" s="82"/>
      <c r="K17" s="85">
        <f t="shared" si="2"/>
      </c>
      <c r="L17" s="81"/>
      <c r="M17" s="85">
        <f t="shared" si="3"/>
      </c>
      <c r="N17" s="85">
        <f t="shared" si="9"/>
      </c>
      <c r="O17" s="82"/>
      <c r="P17" s="85">
        <f t="shared" si="4"/>
      </c>
      <c r="Q17" s="81"/>
      <c r="R17" s="85">
        <f t="shared" si="10"/>
      </c>
      <c r="S17" s="85">
        <f t="shared" si="5"/>
      </c>
      <c r="T17" s="82"/>
      <c r="U17" s="85">
        <f t="shared" si="11"/>
      </c>
      <c r="V17" s="82"/>
      <c r="W17" s="65"/>
      <c r="X17" s="6"/>
    </row>
    <row r="18" spans="1:24" ht="14.25">
      <c r="A18" s="34">
        <f t="shared" si="6"/>
        <v>32</v>
      </c>
      <c r="B18" s="35">
        <f t="shared" si="7"/>
        <v>224</v>
      </c>
      <c r="C18" s="36">
        <f t="shared" si="8"/>
      </c>
      <c r="D18" s="90"/>
      <c r="E18" s="83"/>
      <c r="F18" s="83"/>
      <c r="G18" s="86">
        <f t="shared" si="0"/>
      </c>
      <c r="H18" s="84"/>
      <c r="I18" s="86">
        <f t="shared" si="1"/>
      </c>
      <c r="J18" s="84"/>
      <c r="K18" s="86">
        <f t="shared" si="2"/>
      </c>
      <c r="L18" s="83"/>
      <c r="M18" s="86">
        <f t="shared" si="3"/>
      </c>
      <c r="N18" s="86">
        <f t="shared" si="9"/>
      </c>
      <c r="O18" s="84"/>
      <c r="P18" s="86">
        <f t="shared" si="4"/>
      </c>
      <c r="Q18" s="83"/>
      <c r="R18" s="86">
        <f t="shared" si="10"/>
      </c>
      <c r="S18" s="86">
        <f t="shared" si="5"/>
      </c>
      <c r="T18" s="84"/>
      <c r="U18" s="86">
        <f t="shared" si="11"/>
      </c>
      <c r="V18" s="84"/>
      <c r="W18" s="63"/>
      <c r="X18" s="6"/>
    </row>
    <row r="19" spans="1:24" ht="14.25">
      <c r="A19" s="34">
        <f t="shared" si="6"/>
        <v>33</v>
      </c>
      <c r="B19" s="35">
        <f t="shared" si="7"/>
        <v>231</v>
      </c>
      <c r="C19" s="36">
        <f t="shared" si="8"/>
      </c>
      <c r="D19" s="90"/>
      <c r="E19" s="83"/>
      <c r="F19" s="83"/>
      <c r="G19" s="86">
        <f t="shared" si="0"/>
      </c>
      <c r="H19" s="84"/>
      <c r="I19" s="86">
        <f t="shared" si="1"/>
      </c>
      <c r="J19" s="84"/>
      <c r="K19" s="86">
        <f t="shared" si="2"/>
      </c>
      <c r="L19" s="83"/>
      <c r="M19" s="86">
        <f t="shared" si="3"/>
      </c>
      <c r="N19" s="86">
        <f t="shared" si="9"/>
      </c>
      <c r="O19" s="84"/>
      <c r="P19" s="86">
        <f t="shared" si="4"/>
      </c>
      <c r="Q19" s="83"/>
      <c r="R19" s="86">
        <f t="shared" si="10"/>
      </c>
      <c r="S19" s="86">
        <f t="shared" si="5"/>
      </c>
      <c r="T19" s="84"/>
      <c r="U19" s="86">
        <f t="shared" si="11"/>
      </c>
      <c r="V19" s="84"/>
      <c r="W19" s="63"/>
      <c r="X19" s="6"/>
    </row>
    <row r="20" spans="1:24" ht="14.25">
      <c r="A20" s="34">
        <f t="shared" si="6"/>
        <v>34</v>
      </c>
      <c r="B20" s="35">
        <f t="shared" si="7"/>
        <v>238</v>
      </c>
      <c r="C20" s="36">
        <f t="shared" si="8"/>
      </c>
      <c r="D20" s="90"/>
      <c r="E20" s="83"/>
      <c r="F20" s="83"/>
      <c r="G20" s="86">
        <f t="shared" si="0"/>
      </c>
      <c r="H20" s="84"/>
      <c r="I20" s="86">
        <f t="shared" si="1"/>
      </c>
      <c r="J20" s="84"/>
      <c r="K20" s="86">
        <f t="shared" si="2"/>
      </c>
      <c r="L20" s="83"/>
      <c r="M20" s="86">
        <f t="shared" si="3"/>
      </c>
      <c r="N20" s="86">
        <f t="shared" si="9"/>
      </c>
      <c r="O20" s="84"/>
      <c r="P20" s="86">
        <f t="shared" si="4"/>
      </c>
      <c r="Q20" s="83"/>
      <c r="R20" s="86">
        <f t="shared" si="10"/>
      </c>
      <c r="S20" s="86">
        <f t="shared" si="5"/>
      </c>
      <c r="T20" s="84"/>
      <c r="U20" s="86">
        <f t="shared" si="11"/>
      </c>
      <c r="V20" s="84"/>
      <c r="W20" s="63"/>
      <c r="X20" s="6"/>
    </row>
    <row r="21" spans="1:24" ht="14.25">
      <c r="A21" s="34">
        <f t="shared" si="6"/>
        <v>35</v>
      </c>
      <c r="B21" s="35">
        <f t="shared" si="7"/>
        <v>245</v>
      </c>
      <c r="C21" s="36">
        <f t="shared" si="8"/>
      </c>
      <c r="D21" s="90"/>
      <c r="E21" s="83"/>
      <c r="F21" s="83"/>
      <c r="G21" s="86">
        <f t="shared" si="0"/>
      </c>
      <c r="H21" s="84"/>
      <c r="I21" s="86">
        <f t="shared" si="1"/>
      </c>
      <c r="J21" s="84"/>
      <c r="K21" s="86">
        <f t="shared" si="2"/>
      </c>
      <c r="L21" s="83"/>
      <c r="M21" s="86">
        <f t="shared" si="3"/>
      </c>
      <c r="N21" s="86">
        <f t="shared" si="9"/>
      </c>
      <c r="O21" s="84"/>
      <c r="P21" s="86">
        <f t="shared" si="4"/>
      </c>
      <c r="Q21" s="83"/>
      <c r="R21" s="86">
        <f t="shared" si="10"/>
      </c>
      <c r="S21" s="86">
        <f t="shared" si="5"/>
      </c>
      <c r="T21" s="84"/>
      <c r="U21" s="86">
        <f t="shared" si="11"/>
      </c>
      <c r="V21" s="84"/>
      <c r="W21" s="63"/>
      <c r="X21" s="6"/>
    </row>
    <row r="22" spans="1:24" ht="14.25">
      <c r="A22" s="30">
        <f t="shared" si="6"/>
        <v>36</v>
      </c>
      <c r="B22" s="31">
        <f t="shared" si="7"/>
        <v>252</v>
      </c>
      <c r="C22" s="32">
        <f t="shared" si="8"/>
      </c>
      <c r="D22" s="89"/>
      <c r="E22" s="81"/>
      <c r="F22" s="81"/>
      <c r="G22" s="85">
        <f t="shared" si="0"/>
      </c>
      <c r="H22" s="82"/>
      <c r="I22" s="85">
        <f t="shared" si="1"/>
      </c>
      <c r="J22" s="82"/>
      <c r="K22" s="85">
        <f t="shared" si="2"/>
      </c>
      <c r="L22" s="81"/>
      <c r="M22" s="85">
        <f t="shared" si="3"/>
      </c>
      <c r="N22" s="85">
        <f t="shared" si="9"/>
      </c>
      <c r="O22" s="82"/>
      <c r="P22" s="85">
        <f t="shared" si="4"/>
      </c>
      <c r="Q22" s="81"/>
      <c r="R22" s="85">
        <f t="shared" si="10"/>
      </c>
      <c r="S22" s="85">
        <f t="shared" si="5"/>
      </c>
      <c r="T22" s="82"/>
      <c r="U22" s="85">
        <f t="shared" si="11"/>
      </c>
      <c r="V22" s="82"/>
      <c r="W22" s="65"/>
      <c r="X22" s="6"/>
    </row>
    <row r="23" spans="1:24" ht="14.25">
      <c r="A23" s="34">
        <f t="shared" si="6"/>
        <v>37</v>
      </c>
      <c r="B23" s="35">
        <f t="shared" si="7"/>
        <v>259</v>
      </c>
      <c r="C23" s="36">
        <f t="shared" si="8"/>
      </c>
      <c r="D23" s="90"/>
      <c r="E23" s="83"/>
      <c r="F23" s="83"/>
      <c r="G23" s="86">
        <f t="shared" si="0"/>
      </c>
      <c r="H23" s="84"/>
      <c r="I23" s="86">
        <f t="shared" si="1"/>
      </c>
      <c r="J23" s="84"/>
      <c r="K23" s="86">
        <f t="shared" si="2"/>
      </c>
      <c r="L23" s="83"/>
      <c r="M23" s="86">
        <f t="shared" si="3"/>
      </c>
      <c r="N23" s="86">
        <f t="shared" si="9"/>
      </c>
      <c r="O23" s="84"/>
      <c r="P23" s="86">
        <f t="shared" si="4"/>
      </c>
      <c r="Q23" s="83"/>
      <c r="R23" s="86">
        <f t="shared" si="10"/>
      </c>
      <c r="S23" s="86">
        <f t="shared" si="5"/>
      </c>
      <c r="T23" s="84"/>
      <c r="U23" s="86">
        <f t="shared" si="11"/>
      </c>
      <c r="V23" s="84"/>
      <c r="W23" s="63"/>
      <c r="X23" s="6"/>
    </row>
    <row r="24" spans="1:24" ht="14.25">
      <c r="A24" s="34">
        <f t="shared" si="6"/>
        <v>38</v>
      </c>
      <c r="B24" s="35">
        <f t="shared" si="7"/>
        <v>266</v>
      </c>
      <c r="C24" s="36">
        <f t="shared" si="8"/>
      </c>
      <c r="D24" s="90"/>
      <c r="E24" s="83"/>
      <c r="F24" s="83"/>
      <c r="G24" s="86">
        <f t="shared" si="0"/>
      </c>
      <c r="H24" s="84"/>
      <c r="I24" s="86">
        <f t="shared" si="1"/>
      </c>
      <c r="J24" s="84"/>
      <c r="K24" s="86">
        <f t="shared" si="2"/>
      </c>
      <c r="L24" s="83"/>
      <c r="M24" s="86">
        <f t="shared" si="3"/>
      </c>
      <c r="N24" s="86">
        <f t="shared" si="9"/>
      </c>
      <c r="O24" s="84"/>
      <c r="P24" s="86">
        <f t="shared" si="4"/>
      </c>
      <c r="Q24" s="83"/>
      <c r="R24" s="86">
        <f t="shared" si="10"/>
      </c>
      <c r="S24" s="86">
        <f t="shared" si="5"/>
      </c>
      <c r="T24" s="84"/>
      <c r="U24" s="86">
        <f t="shared" si="11"/>
      </c>
      <c r="V24" s="84"/>
      <c r="W24" s="63"/>
      <c r="X24" s="6"/>
    </row>
    <row r="25" spans="1:24" ht="14.25">
      <c r="A25" s="34">
        <f t="shared" si="6"/>
        <v>39</v>
      </c>
      <c r="B25" s="35">
        <f t="shared" si="7"/>
        <v>273</v>
      </c>
      <c r="C25" s="36">
        <f t="shared" si="8"/>
      </c>
      <c r="D25" s="90"/>
      <c r="E25" s="83"/>
      <c r="F25" s="83"/>
      <c r="G25" s="86">
        <f t="shared" si="0"/>
      </c>
      <c r="H25" s="84"/>
      <c r="I25" s="86">
        <f t="shared" si="1"/>
      </c>
      <c r="J25" s="84"/>
      <c r="K25" s="86">
        <f t="shared" si="2"/>
      </c>
      <c r="L25" s="83"/>
      <c r="M25" s="86">
        <f t="shared" si="3"/>
      </c>
      <c r="N25" s="86">
        <f t="shared" si="9"/>
      </c>
      <c r="O25" s="84"/>
      <c r="P25" s="86">
        <f t="shared" si="4"/>
      </c>
      <c r="Q25" s="83"/>
      <c r="R25" s="86">
        <f t="shared" si="10"/>
      </c>
      <c r="S25" s="86">
        <f t="shared" si="5"/>
      </c>
      <c r="T25" s="84"/>
      <c r="U25" s="86">
        <f t="shared" si="11"/>
      </c>
      <c r="V25" s="84"/>
      <c r="W25" s="63"/>
      <c r="X25" s="6"/>
    </row>
    <row r="26" spans="1:24" ht="14.25">
      <c r="A26" s="34">
        <f t="shared" si="6"/>
        <v>40</v>
      </c>
      <c r="B26" s="35">
        <f t="shared" si="7"/>
        <v>280</v>
      </c>
      <c r="C26" s="36">
        <f t="shared" si="8"/>
      </c>
      <c r="D26" s="90"/>
      <c r="E26" s="83"/>
      <c r="F26" s="83"/>
      <c r="G26" s="86">
        <f t="shared" si="0"/>
      </c>
      <c r="H26" s="84"/>
      <c r="I26" s="86">
        <f t="shared" si="1"/>
      </c>
      <c r="J26" s="84"/>
      <c r="K26" s="86">
        <f t="shared" si="2"/>
      </c>
      <c r="L26" s="83"/>
      <c r="M26" s="86">
        <f t="shared" si="3"/>
      </c>
      <c r="N26" s="86">
        <f t="shared" si="9"/>
      </c>
      <c r="O26" s="84"/>
      <c r="P26" s="86">
        <f t="shared" si="4"/>
      </c>
      <c r="Q26" s="83"/>
      <c r="R26" s="86">
        <f t="shared" si="10"/>
      </c>
      <c r="S26" s="86">
        <f t="shared" si="5"/>
      </c>
      <c r="T26" s="84"/>
      <c r="U26" s="86">
        <f t="shared" si="11"/>
      </c>
      <c r="V26" s="84"/>
      <c r="W26" s="63"/>
      <c r="X26" s="6"/>
    </row>
    <row r="27" spans="1:24" ht="14.25">
      <c r="A27" s="30">
        <f t="shared" si="6"/>
        <v>41</v>
      </c>
      <c r="B27" s="31">
        <f t="shared" si="7"/>
        <v>287</v>
      </c>
      <c r="C27" s="32">
        <f t="shared" si="8"/>
      </c>
      <c r="D27" s="89"/>
      <c r="E27" s="81"/>
      <c r="F27" s="81"/>
      <c r="G27" s="85">
        <f t="shared" si="0"/>
      </c>
      <c r="H27" s="82"/>
      <c r="I27" s="85">
        <f t="shared" si="1"/>
      </c>
      <c r="J27" s="82"/>
      <c r="K27" s="85">
        <f t="shared" si="2"/>
      </c>
      <c r="L27" s="81"/>
      <c r="M27" s="85">
        <f t="shared" si="3"/>
      </c>
      <c r="N27" s="85">
        <f t="shared" si="9"/>
      </c>
      <c r="O27" s="82"/>
      <c r="P27" s="85">
        <f t="shared" si="4"/>
      </c>
      <c r="Q27" s="81"/>
      <c r="R27" s="85">
        <f t="shared" si="10"/>
      </c>
      <c r="S27" s="85">
        <f t="shared" si="5"/>
      </c>
      <c r="T27" s="82"/>
      <c r="U27" s="85">
        <f t="shared" si="11"/>
      </c>
      <c r="V27" s="82"/>
      <c r="W27" s="65"/>
      <c r="X27" s="6"/>
    </row>
    <row r="28" spans="1:24" ht="14.25">
      <c r="A28" s="34">
        <f t="shared" si="6"/>
        <v>42</v>
      </c>
      <c r="B28" s="35">
        <f t="shared" si="7"/>
        <v>294</v>
      </c>
      <c r="C28" s="36">
        <f t="shared" si="8"/>
      </c>
      <c r="D28" s="90"/>
      <c r="E28" s="83"/>
      <c r="F28" s="83"/>
      <c r="G28" s="86">
        <f t="shared" si="0"/>
      </c>
      <c r="H28" s="84"/>
      <c r="I28" s="86">
        <f t="shared" si="1"/>
      </c>
      <c r="J28" s="84"/>
      <c r="K28" s="86">
        <f t="shared" si="2"/>
      </c>
      <c r="L28" s="83"/>
      <c r="M28" s="86">
        <f t="shared" si="3"/>
      </c>
      <c r="N28" s="86">
        <f t="shared" si="9"/>
      </c>
      <c r="O28" s="84"/>
      <c r="P28" s="86">
        <f t="shared" si="4"/>
      </c>
      <c r="Q28" s="83"/>
      <c r="R28" s="86">
        <f t="shared" si="10"/>
      </c>
      <c r="S28" s="86">
        <f t="shared" si="5"/>
      </c>
      <c r="T28" s="84"/>
      <c r="U28" s="86">
        <f t="shared" si="11"/>
      </c>
      <c r="V28" s="84"/>
      <c r="W28" s="63"/>
      <c r="X28" s="6"/>
    </row>
    <row r="29" spans="1:24" ht="14.25">
      <c r="A29" s="34">
        <f t="shared" si="6"/>
        <v>43</v>
      </c>
      <c r="B29" s="35">
        <f t="shared" si="7"/>
        <v>301</v>
      </c>
      <c r="C29" s="36">
        <f t="shared" si="8"/>
      </c>
      <c r="D29" s="90"/>
      <c r="E29" s="83"/>
      <c r="F29" s="83"/>
      <c r="G29" s="86">
        <f t="shared" si="0"/>
      </c>
      <c r="H29" s="84"/>
      <c r="I29" s="86">
        <f t="shared" si="1"/>
      </c>
      <c r="J29" s="84"/>
      <c r="K29" s="86">
        <f t="shared" si="2"/>
      </c>
      <c r="L29" s="83"/>
      <c r="M29" s="86">
        <f t="shared" si="3"/>
      </c>
      <c r="N29" s="86">
        <f t="shared" si="9"/>
      </c>
      <c r="O29" s="84"/>
      <c r="P29" s="86">
        <f t="shared" si="4"/>
      </c>
      <c r="Q29" s="83"/>
      <c r="R29" s="86">
        <f t="shared" si="10"/>
      </c>
      <c r="S29" s="86">
        <f t="shared" si="5"/>
      </c>
      <c r="T29" s="84"/>
      <c r="U29" s="86">
        <f t="shared" si="11"/>
      </c>
      <c r="V29" s="84"/>
      <c r="W29" s="63"/>
      <c r="X29" s="6"/>
    </row>
    <row r="30" spans="1:24" ht="14.25">
      <c r="A30" s="34">
        <f t="shared" si="6"/>
        <v>44</v>
      </c>
      <c r="B30" s="35">
        <f t="shared" si="7"/>
        <v>308</v>
      </c>
      <c r="C30" s="36">
        <f t="shared" si="8"/>
      </c>
      <c r="D30" s="90"/>
      <c r="E30" s="83"/>
      <c r="F30" s="83"/>
      <c r="G30" s="86">
        <f t="shared" si="0"/>
      </c>
      <c r="H30" s="84"/>
      <c r="I30" s="86">
        <f t="shared" si="1"/>
      </c>
      <c r="J30" s="84"/>
      <c r="K30" s="86">
        <f t="shared" si="2"/>
      </c>
      <c r="L30" s="83"/>
      <c r="M30" s="86">
        <f t="shared" si="3"/>
      </c>
      <c r="N30" s="86">
        <f t="shared" si="9"/>
      </c>
      <c r="O30" s="84"/>
      <c r="P30" s="86">
        <f t="shared" si="4"/>
      </c>
      <c r="Q30" s="83"/>
      <c r="R30" s="86">
        <f t="shared" si="10"/>
      </c>
      <c r="S30" s="86">
        <f t="shared" si="5"/>
      </c>
      <c r="T30" s="84"/>
      <c r="U30" s="86">
        <f t="shared" si="11"/>
      </c>
      <c r="V30" s="84"/>
      <c r="W30" s="63"/>
      <c r="X30" s="6"/>
    </row>
    <row r="31" spans="1:24" ht="14.25">
      <c r="A31" s="34">
        <f t="shared" si="6"/>
        <v>45</v>
      </c>
      <c r="B31" s="35">
        <f t="shared" si="7"/>
        <v>315</v>
      </c>
      <c r="C31" s="36">
        <f t="shared" si="8"/>
      </c>
      <c r="D31" s="90"/>
      <c r="E31" s="83"/>
      <c r="F31" s="83"/>
      <c r="G31" s="86">
        <f t="shared" si="0"/>
      </c>
      <c r="H31" s="84"/>
      <c r="I31" s="86">
        <f t="shared" si="1"/>
      </c>
      <c r="J31" s="84"/>
      <c r="K31" s="86">
        <f t="shared" si="2"/>
      </c>
      <c r="L31" s="83"/>
      <c r="M31" s="86">
        <f t="shared" si="3"/>
      </c>
      <c r="N31" s="86">
        <f t="shared" si="9"/>
      </c>
      <c r="O31" s="84"/>
      <c r="P31" s="86">
        <f t="shared" si="4"/>
      </c>
      <c r="Q31" s="83"/>
      <c r="R31" s="86">
        <f t="shared" si="10"/>
      </c>
      <c r="S31" s="86">
        <f t="shared" si="5"/>
      </c>
      <c r="T31" s="84"/>
      <c r="U31" s="86">
        <f t="shared" si="11"/>
      </c>
      <c r="V31" s="84"/>
      <c r="W31" s="63"/>
      <c r="X31" s="6"/>
    </row>
    <row r="32" spans="1:24" ht="14.25">
      <c r="A32" s="30">
        <f t="shared" si="6"/>
        <v>46</v>
      </c>
      <c r="B32" s="31">
        <f t="shared" si="7"/>
        <v>322</v>
      </c>
      <c r="C32" s="32">
        <f t="shared" si="8"/>
      </c>
      <c r="D32" s="89"/>
      <c r="E32" s="81"/>
      <c r="F32" s="81"/>
      <c r="G32" s="85">
        <f t="shared" si="0"/>
      </c>
      <c r="H32" s="82"/>
      <c r="I32" s="85">
        <f t="shared" si="1"/>
      </c>
      <c r="J32" s="82"/>
      <c r="K32" s="85">
        <f t="shared" si="2"/>
      </c>
      <c r="L32" s="81"/>
      <c r="M32" s="85">
        <f t="shared" si="3"/>
      </c>
      <c r="N32" s="85">
        <f t="shared" si="9"/>
      </c>
      <c r="O32" s="82"/>
      <c r="P32" s="85">
        <f t="shared" si="4"/>
      </c>
      <c r="Q32" s="81"/>
      <c r="R32" s="85">
        <f t="shared" si="10"/>
      </c>
      <c r="S32" s="85">
        <f t="shared" si="5"/>
      </c>
      <c r="T32" s="82"/>
      <c r="U32" s="85">
        <f t="shared" si="11"/>
      </c>
      <c r="V32" s="82"/>
      <c r="W32" s="65"/>
      <c r="X32" s="6"/>
    </row>
    <row r="33" spans="1:24" ht="14.25">
      <c r="A33" s="34">
        <f t="shared" si="6"/>
        <v>47</v>
      </c>
      <c r="B33" s="35">
        <f t="shared" si="7"/>
        <v>329</v>
      </c>
      <c r="C33" s="36">
        <f t="shared" si="8"/>
      </c>
      <c r="D33" s="90"/>
      <c r="E33" s="83"/>
      <c r="F33" s="83"/>
      <c r="G33" s="86">
        <f t="shared" si="0"/>
      </c>
      <c r="H33" s="84"/>
      <c r="I33" s="86">
        <f t="shared" si="1"/>
      </c>
      <c r="J33" s="84"/>
      <c r="K33" s="86">
        <f t="shared" si="2"/>
      </c>
      <c r="L33" s="83"/>
      <c r="M33" s="86">
        <f t="shared" si="3"/>
      </c>
      <c r="N33" s="86">
        <f t="shared" si="9"/>
      </c>
      <c r="O33" s="84"/>
      <c r="P33" s="86">
        <f t="shared" si="4"/>
      </c>
      <c r="Q33" s="83"/>
      <c r="R33" s="86">
        <f t="shared" si="10"/>
      </c>
      <c r="S33" s="86">
        <f t="shared" si="5"/>
      </c>
      <c r="T33" s="84"/>
      <c r="U33" s="86">
        <f t="shared" si="11"/>
      </c>
      <c r="V33" s="84"/>
      <c r="W33" s="63"/>
      <c r="X33" s="6"/>
    </row>
    <row r="34" spans="1:24" ht="14.25">
      <c r="A34" s="34">
        <f t="shared" si="6"/>
        <v>48</v>
      </c>
      <c r="B34" s="35">
        <f t="shared" si="7"/>
        <v>336</v>
      </c>
      <c r="C34" s="36">
        <f t="shared" si="8"/>
      </c>
      <c r="D34" s="90"/>
      <c r="E34" s="83"/>
      <c r="F34" s="83"/>
      <c r="G34" s="86">
        <f t="shared" si="0"/>
      </c>
      <c r="H34" s="84"/>
      <c r="I34" s="86">
        <f t="shared" si="1"/>
      </c>
      <c r="J34" s="84"/>
      <c r="K34" s="86">
        <f t="shared" si="2"/>
      </c>
      <c r="L34" s="83"/>
      <c r="M34" s="86">
        <f t="shared" si="3"/>
      </c>
      <c r="N34" s="86">
        <f t="shared" si="9"/>
      </c>
      <c r="O34" s="84"/>
      <c r="P34" s="86">
        <f t="shared" si="4"/>
      </c>
      <c r="Q34" s="83"/>
      <c r="R34" s="86">
        <f t="shared" si="10"/>
      </c>
      <c r="S34" s="86">
        <f t="shared" si="5"/>
      </c>
      <c r="T34" s="84"/>
      <c r="U34" s="86">
        <f t="shared" si="11"/>
      </c>
      <c r="V34" s="84"/>
      <c r="W34" s="63"/>
      <c r="X34" s="6"/>
    </row>
    <row r="35" spans="1:24" ht="14.25">
      <c r="A35" s="34">
        <f t="shared" si="6"/>
        <v>49</v>
      </c>
      <c r="B35" s="35">
        <f t="shared" si="7"/>
        <v>343</v>
      </c>
      <c r="C35" s="36">
        <f t="shared" si="8"/>
      </c>
      <c r="D35" s="90"/>
      <c r="E35" s="83"/>
      <c r="F35" s="83"/>
      <c r="G35" s="86">
        <f t="shared" si="0"/>
      </c>
      <c r="H35" s="84"/>
      <c r="I35" s="86">
        <f t="shared" si="1"/>
      </c>
      <c r="J35" s="84"/>
      <c r="K35" s="86">
        <f t="shared" si="2"/>
      </c>
      <c r="L35" s="83"/>
      <c r="M35" s="86">
        <f t="shared" si="3"/>
      </c>
      <c r="N35" s="86">
        <f t="shared" si="9"/>
      </c>
      <c r="O35" s="84"/>
      <c r="P35" s="86">
        <f t="shared" si="4"/>
      </c>
      <c r="Q35" s="83"/>
      <c r="R35" s="86">
        <f t="shared" si="10"/>
      </c>
      <c r="S35" s="86">
        <f t="shared" si="5"/>
      </c>
      <c r="T35" s="84"/>
      <c r="U35" s="86">
        <f t="shared" si="11"/>
      </c>
      <c r="V35" s="84"/>
      <c r="W35" s="63"/>
      <c r="X35" s="6"/>
    </row>
    <row r="36" spans="1:24" ht="14.25">
      <c r="A36" s="34">
        <f t="shared" si="6"/>
        <v>50</v>
      </c>
      <c r="B36" s="35">
        <f t="shared" si="7"/>
        <v>350</v>
      </c>
      <c r="C36" s="36">
        <f t="shared" si="8"/>
      </c>
      <c r="D36" s="90"/>
      <c r="E36" s="83"/>
      <c r="F36" s="83"/>
      <c r="G36" s="86">
        <f t="shared" si="0"/>
      </c>
      <c r="H36" s="84"/>
      <c r="I36" s="86">
        <f t="shared" si="1"/>
      </c>
      <c r="J36" s="84"/>
      <c r="K36" s="86">
        <f t="shared" si="2"/>
      </c>
      <c r="L36" s="83"/>
      <c r="M36" s="86">
        <f t="shared" si="3"/>
      </c>
      <c r="N36" s="86">
        <f t="shared" si="9"/>
      </c>
      <c r="O36" s="84"/>
      <c r="P36" s="86">
        <f t="shared" si="4"/>
      </c>
      <c r="Q36" s="83"/>
      <c r="R36" s="86">
        <f t="shared" si="10"/>
      </c>
      <c r="S36" s="86">
        <f t="shared" si="5"/>
      </c>
      <c r="T36" s="84"/>
      <c r="U36" s="86">
        <f t="shared" si="11"/>
      </c>
      <c r="V36" s="84"/>
      <c r="W36" s="63"/>
      <c r="X36" s="6"/>
    </row>
    <row r="37" spans="1:24" ht="14.25">
      <c r="A37" s="30">
        <f t="shared" si="6"/>
        <v>51</v>
      </c>
      <c r="B37" s="31">
        <f t="shared" si="7"/>
        <v>357</v>
      </c>
      <c r="C37" s="32">
        <f t="shared" si="8"/>
      </c>
      <c r="D37" s="89"/>
      <c r="E37" s="81"/>
      <c r="F37" s="81"/>
      <c r="G37" s="85">
        <f t="shared" si="0"/>
      </c>
      <c r="H37" s="82"/>
      <c r="I37" s="85">
        <f t="shared" si="1"/>
      </c>
      <c r="J37" s="82"/>
      <c r="K37" s="85">
        <f t="shared" si="2"/>
      </c>
      <c r="L37" s="81"/>
      <c r="M37" s="85">
        <f t="shared" si="3"/>
      </c>
      <c r="N37" s="85">
        <f t="shared" si="9"/>
      </c>
      <c r="O37" s="82"/>
      <c r="P37" s="85">
        <f t="shared" si="4"/>
      </c>
      <c r="Q37" s="81"/>
      <c r="R37" s="85">
        <f t="shared" si="10"/>
      </c>
      <c r="S37" s="85">
        <f t="shared" si="5"/>
      </c>
      <c r="T37" s="82"/>
      <c r="U37" s="85">
        <f t="shared" si="11"/>
      </c>
      <c r="V37" s="82"/>
      <c r="W37" s="65"/>
      <c r="X37" s="6"/>
    </row>
    <row r="38" spans="1:24" ht="14.25">
      <c r="A38" s="34">
        <f t="shared" si="6"/>
        <v>52</v>
      </c>
      <c r="B38" s="35">
        <f t="shared" si="7"/>
        <v>364</v>
      </c>
      <c r="C38" s="36">
        <f t="shared" si="8"/>
      </c>
      <c r="D38" s="90"/>
      <c r="E38" s="83"/>
      <c r="F38" s="83"/>
      <c r="G38" s="86">
        <f t="shared" si="0"/>
      </c>
      <c r="H38" s="84"/>
      <c r="I38" s="86">
        <f t="shared" si="1"/>
      </c>
      <c r="J38" s="84"/>
      <c r="K38" s="86">
        <f t="shared" si="2"/>
      </c>
      <c r="L38" s="83"/>
      <c r="M38" s="86">
        <f t="shared" si="3"/>
      </c>
      <c r="N38" s="86">
        <f t="shared" si="9"/>
      </c>
      <c r="O38" s="84"/>
      <c r="P38" s="86">
        <f t="shared" si="4"/>
      </c>
      <c r="Q38" s="83"/>
      <c r="R38" s="86">
        <f t="shared" si="10"/>
      </c>
      <c r="S38" s="86">
        <f t="shared" si="5"/>
      </c>
      <c r="T38" s="84"/>
      <c r="U38" s="86">
        <f t="shared" si="11"/>
      </c>
      <c r="V38" s="84"/>
      <c r="W38" s="63"/>
      <c r="X38" s="6"/>
    </row>
    <row r="39" spans="1:24" ht="14.25">
      <c r="A39" s="34">
        <f t="shared" si="6"/>
        <v>53</v>
      </c>
      <c r="B39" s="35">
        <f t="shared" si="7"/>
        <v>371</v>
      </c>
      <c r="C39" s="36">
        <f t="shared" si="8"/>
      </c>
      <c r="D39" s="90"/>
      <c r="E39" s="83"/>
      <c r="F39" s="83"/>
      <c r="G39" s="86">
        <f t="shared" si="0"/>
      </c>
      <c r="H39" s="84"/>
      <c r="I39" s="86">
        <f t="shared" si="1"/>
      </c>
      <c r="J39" s="84"/>
      <c r="K39" s="86">
        <f t="shared" si="2"/>
      </c>
      <c r="L39" s="83"/>
      <c r="M39" s="86">
        <f t="shared" si="3"/>
      </c>
      <c r="N39" s="86">
        <f t="shared" si="9"/>
      </c>
      <c r="O39" s="84"/>
      <c r="P39" s="86">
        <f t="shared" si="4"/>
      </c>
      <c r="Q39" s="83"/>
      <c r="R39" s="86">
        <f t="shared" si="10"/>
      </c>
      <c r="S39" s="86">
        <f t="shared" si="5"/>
      </c>
      <c r="T39" s="84"/>
      <c r="U39" s="86">
        <f t="shared" si="11"/>
      </c>
      <c r="V39" s="84"/>
      <c r="W39" s="63"/>
      <c r="X39" s="6"/>
    </row>
    <row r="40" spans="1:24" ht="14.25">
      <c r="A40" s="34">
        <f t="shared" si="6"/>
        <v>54</v>
      </c>
      <c r="B40" s="35">
        <f t="shared" si="7"/>
        <v>378</v>
      </c>
      <c r="C40" s="36">
        <f t="shared" si="8"/>
      </c>
      <c r="D40" s="90"/>
      <c r="E40" s="83"/>
      <c r="F40" s="83"/>
      <c r="G40" s="86">
        <f t="shared" si="0"/>
      </c>
      <c r="H40" s="84"/>
      <c r="I40" s="86">
        <f t="shared" si="1"/>
      </c>
      <c r="J40" s="84"/>
      <c r="K40" s="86">
        <f t="shared" si="2"/>
      </c>
      <c r="L40" s="83"/>
      <c r="M40" s="86">
        <f t="shared" si="3"/>
      </c>
      <c r="N40" s="86">
        <f t="shared" si="9"/>
      </c>
      <c r="O40" s="84"/>
      <c r="P40" s="86">
        <f t="shared" si="4"/>
      </c>
      <c r="Q40" s="83"/>
      <c r="R40" s="86">
        <f t="shared" si="10"/>
      </c>
      <c r="S40" s="86">
        <f t="shared" si="5"/>
      </c>
      <c r="T40" s="84"/>
      <c r="U40" s="86">
        <f t="shared" si="11"/>
      </c>
      <c r="V40" s="84"/>
      <c r="W40" s="63"/>
      <c r="X40" s="6"/>
    </row>
    <row r="41" spans="1:24" ht="14.25">
      <c r="A41" s="34">
        <f t="shared" si="6"/>
        <v>55</v>
      </c>
      <c r="B41" s="35">
        <f t="shared" si="7"/>
        <v>385</v>
      </c>
      <c r="C41" s="36">
        <f t="shared" si="8"/>
      </c>
      <c r="D41" s="90"/>
      <c r="E41" s="83"/>
      <c r="F41" s="83"/>
      <c r="G41" s="86">
        <f t="shared" si="0"/>
      </c>
      <c r="H41" s="84"/>
      <c r="I41" s="86">
        <f t="shared" si="1"/>
      </c>
      <c r="J41" s="84"/>
      <c r="K41" s="86">
        <f t="shared" si="2"/>
      </c>
      <c r="L41" s="83"/>
      <c r="M41" s="86">
        <f t="shared" si="3"/>
      </c>
      <c r="N41" s="86">
        <f t="shared" si="9"/>
      </c>
      <c r="O41" s="84"/>
      <c r="P41" s="86">
        <f t="shared" si="4"/>
      </c>
      <c r="Q41" s="83"/>
      <c r="R41" s="86">
        <f t="shared" si="10"/>
      </c>
      <c r="S41" s="86">
        <f t="shared" si="5"/>
      </c>
      <c r="T41" s="84"/>
      <c r="U41" s="86">
        <f t="shared" si="11"/>
      </c>
      <c r="V41" s="84"/>
      <c r="W41" s="63"/>
      <c r="X41" s="6"/>
    </row>
    <row r="42" spans="1:24" ht="14.25">
      <c r="A42" s="30">
        <f t="shared" si="6"/>
        <v>56</v>
      </c>
      <c r="B42" s="31">
        <f t="shared" si="7"/>
        <v>392</v>
      </c>
      <c r="C42" s="32">
        <f t="shared" si="8"/>
      </c>
      <c r="D42" s="89"/>
      <c r="E42" s="81"/>
      <c r="F42" s="81"/>
      <c r="G42" s="85">
        <f t="shared" si="0"/>
      </c>
      <c r="H42" s="82"/>
      <c r="I42" s="85">
        <f t="shared" si="1"/>
      </c>
      <c r="J42" s="82"/>
      <c r="K42" s="85">
        <f t="shared" si="2"/>
      </c>
      <c r="L42" s="81"/>
      <c r="M42" s="85">
        <f t="shared" si="3"/>
      </c>
      <c r="N42" s="85">
        <f t="shared" si="9"/>
      </c>
      <c r="O42" s="82"/>
      <c r="P42" s="85">
        <f t="shared" si="4"/>
      </c>
      <c r="Q42" s="81"/>
      <c r="R42" s="85">
        <f t="shared" si="10"/>
      </c>
      <c r="S42" s="85">
        <f t="shared" si="5"/>
      </c>
      <c r="T42" s="82"/>
      <c r="U42" s="85">
        <f t="shared" si="11"/>
      </c>
      <c r="V42" s="82"/>
      <c r="W42" s="65"/>
      <c r="X42" s="6"/>
    </row>
    <row r="43" spans="1:24" ht="14.25">
      <c r="A43" s="34">
        <f t="shared" si="6"/>
        <v>57</v>
      </c>
      <c r="B43" s="35">
        <f t="shared" si="7"/>
        <v>399</v>
      </c>
      <c r="C43" s="36">
        <f t="shared" si="8"/>
      </c>
      <c r="D43" s="90"/>
      <c r="E43" s="83"/>
      <c r="F43" s="83"/>
      <c r="G43" s="86">
        <f t="shared" si="0"/>
      </c>
      <c r="H43" s="84"/>
      <c r="I43" s="86">
        <f t="shared" si="1"/>
      </c>
      <c r="J43" s="84"/>
      <c r="K43" s="86">
        <f t="shared" si="2"/>
      </c>
      <c r="L43" s="83"/>
      <c r="M43" s="86">
        <f t="shared" si="3"/>
      </c>
      <c r="N43" s="86">
        <f t="shared" si="9"/>
      </c>
      <c r="O43" s="84"/>
      <c r="P43" s="86">
        <f t="shared" si="4"/>
      </c>
      <c r="Q43" s="83"/>
      <c r="R43" s="86">
        <f t="shared" si="10"/>
      </c>
      <c r="S43" s="86">
        <f t="shared" si="5"/>
      </c>
      <c r="T43" s="84"/>
      <c r="U43" s="86">
        <f t="shared" si="11"/>
      </c>
      <c r="V43" s="84"/>
      <c r="W43" s="63"/>
      <c r="X43" s="6"/>
    </row>
    <row r="44" spans="1:24" ht="14.25">
      <c r="A44" s="34">
        <f t="shared" si="6"/>
        <v>58</v>
      </c>
      <c r="B44" s="35">
        <f t="shared" si="7"/>
        <v>406</v>
      </c>
      <c r="C44" s="36">
        <f t="shared" si="8"/>
      </c>
      <c r="D44" s="90"/>
      <c r="E44" s="83"/>
      <c r="F44" s="83"/>
      <c r="G44" s="86">
        <f t="shared" si="0"/>
      </c>
      <c r="H44" s="84"/>
      <c r="I44" s="86">
        <f t="shared" si="1"/>
      </c>
      <c r="J44" s="84"/>
      <c r="K44" s="86">
        <f t="shared" si="2"/>
      </c>
      <c r="L44" s="83"/>
      <c r="M44" s="86">
        <f t="shared" si="3"/>
      </c>
      <c r="N44" s="86">
        <f t="shared" si="9"/>
      </c>
      <c r="O44" s="84"/>
      <c r="P44" s="86">
        <f t="shared" si="4"/>
      </c>
      <c r="Q44" s="83"/>
      <c r="R44" s="86">
        <f t="shared" si="10"/>
      </c>
      <c r="S44" s="86">
        <f t="shared" si="5"/>
      </c>
      <c r="T44" s="84"/>
      <c r="U44" s="86">
        <f t="shared" si="11"/>
      </c>
      <c r="V44" s="84"/>
      <c r="W44" s="63"/>
      <c r="X44" s="6"/>
    </row>
    <row r="45" spans="1:24" ht="14.25">
      <c r="A45" s="34">
        <f t="shared" si="6"/>
        <v>59</v>
      </c>
      <c r="B45" s="35">
        <f t="shared" si="7"/>
        <v>413</v>
      </c>
      <c r="C45" s="36">
        <f t="shared" si="8"/>
      </c>
      <c r="D45" s="90"/>
      <c r="E45" s="83"/>
      <c r="F45" s="83"/>
      <c r="G45" s="86">
        <f t="shared" si="0"/>
      </c>
      <c r="H45" s="84"/>
      <c r="I45" s="86">
        <f t="shared" si="1"/>
      </c>
      <c r="J45" s="84"/>
      <c r="K45" s="86">
        <f t="shared" si="2"/>
      </c>
      <c r="L45" s="83"/>
      <c r="M45" s="86">
        <f t="shared" si="3"/>
      </c>
      <c r="N45" s="86">
        <f t="shared" si="9"/>
      </c>
      <c r="O45" s="84"/>
      <c r="P45" s="86">
        <f t="shared" si="4"/>
      </c>
      <c r="Q45" s="83"/>
      <c r="R45" s="86">
        <f t="shared" si="10"/>
      </c>
      <c r="S45" s="86">
        <f t="shared" si="5"/>
      </c>
      <c r="T45" s="84"/>
      <c r="U45" s="86">
        <f t="shared" si="11"/>
      </c>
      <c r="V45" s="84"/>
      <c r="W45" s="63"/>
      <c r="X45" s="6"/>
    </row>
    <row r="46" spans="1:24" ht="14.25">
      <c r="A46" s="34">
        <f t="shared" si="6"/>
        <v>60</v>
      </c>
      <c r="B46" s="35">
        <f t="shared" si="7"/>
        <v>420</v>
      </c>
      <c r="C46" s="36">
        <f t="shared" si="8"/>
      </c>
      <c r="D46" s="90"/>
      <c r="E46" s="83"/>
      <c r="F46" s="83"/>
      <c r="G46" s="86">
        <f t="shared" si="0"/>
      </c>
      <c r="H46" s="84"/>
      <c r="I46" s="86">
        <f t="shared" si="1"/>
      </c>
      <c r="J46" s="84"/>
      <c r="K46" s="86">
        <f t="shared" si="2"/>
      </c>
      <c r="L46" s="83"/>
      <c r="M46" s="86">
        <f t="shared" si="3"/>
      </c>
      <c r="N46" s="86">
        <f t="shared" si="9"/>
      </c>
      <c r="O46" s="84"/>
      <c r="P46" s="86">
        <f t="shared" si="4"/>
      </c>
      <c r="Q46" s="83"/>
      <c r="R46" s="86">
        <f t="shared" si="10"/>
      </c>
      <c r="S46" s="86">
        <f t="shared" si="5"/>
      </c>
      <c r="T46" s="84"/>
      <c r="U46" s="86">
        <f t="shared" si="11"/>
      </c>
      <c r="V46" s="84"/>
      <c r="W46" s="63"/>
      <c r="X46" s="6"/>
    </row>
    <row r="47" spans="1:24" ht="14.25">
      <c r="A47" s="30">
        <f t="shared" si="6"/>
        <v>61</v>
      </c>
      <c r="B47" s="31">
        <f t="shared" si="7"/>
        <v>427</v>
      </c>
      <c r="C47" s="32">
        <f t="shared" si="8"/>
      </c>
      <c r="D47" s="89"/>
      <c r="E47" s="81"/>
      <c r="F47" s="81"/>
      <c r="G47" s="85">
        <f t="shared" si="0"/>
      </c>
      <c r="H47" s="82"/>
      <c r="I47" s="85">
        <f t="shared" si="1"/>
      </c>
      <c r="J47" s="82"/>
      <c r="K47" s="85">
        <f t="shared" si="2"/>
      </c>
      <c r="L47" s="81"/>
      <c r="M47" s="85">
        <f t="shared" si="3"/>
      </c>
      <c r="N47" s="85">
        <f t="shared" si="9"/>
      </c>
      <c r="O47" s="82"/>
      <c r="P47" s="85">
        <f t="shared" si="4"/>
      </c>
      <c r="Q47" s="81"/>
      <c r="R47" s="85">
        <f t="shared" si="10"/>
      </c>
      <c r="S47" s="85">
        <f t="shared" si="5"/>
      </c>
      <c r="T47" s="82"/>
      <c r="U47" s="85">
        <f t="shared" si="11"/>
      </c>
      <c r="V47" s="82"/>
      <c r="W47" s="65"/>
      <c r="X47" s="6"/>
    </row>
    <row r="48" spans="1:24" ht="14.25">
      <c r="A48" s="34">
        <f t="shared" si="6"/>
        <v>62</v>
      </c>
      <c r="B48" s="35">
        <f t="shared" si="7"/>
        <v>434</v>
      </c>
      <c r="C48" s="36">
        <f t="shared" si="8"/>
      </c>
      <c r="D48" s="90"/>
      <c r="E48" s="83"/>
      <c r="F48" s="83"/>
      <c r="G48" s="86">
        <f t="shared" si="0"/>
      </c>
      <c r="H48" s="84"/>
      <c r="I48" s="86">
        <f t="shared" si="1"/>
      </c>
      <c r="J48" s="84"/>
      <c r="K48" s="86">
        <f t="shared" si="2"/>
      </c>
      <c r="L48" s="83"/>
      <c r="M48" s="86">
        <f t="shared" si="3"/>
      </c>
      <c r="N48" s="86">
        <f t="shared" si="9"/>
      </c>
      <c r="O48" s="84"/>
      <c r="P48" s="86">
        <f t="shared" si="4"/>
      </c>
      <c r="Q48" s="83"/>
      <c r="R48" s="86">
        <f t="shared" si="10"/>
      </c>
      <c r="S48" s="86">
        <f t="shared" si="5"/>
      </c>
      <c r="T48" s="84"/>
      <c r="U48" s="86">
        <f t="shared" si="11"/>
      </c>
      <c r="V48" s="84"/>
      <c r="W48" s="63"/>
      <c r="X48" s="6"/>
    </row>
    <row r="49" spans="1:24" ht="14.25">
      <c r="A49" s="34">
        <f t="shared" si="6"/>
        <v>63</v>
      </c>
      <c r="B49" s="35">
        <f t="shared" si="7"/>
        <v>441</v>
      </c>
      <c r="C49" s="36">
        <f t="shared" si="8"/>
      </c>
      <c r="D49" s="90"/>
      <c r="E49" s="83"/>
      <c r="F49" s="83"/>
      <c r="G49" s="86">
        <f t="shared" si="0"/>
      </c>
      <c r="H49" s="84"/>
      <c r="I49" s="86">
        <f t="shared" si="1"/>
      </c>
      <c r="J49" s="84"/>
      <c r="K49" s="86">
        <f t="shared" si="2"/>
      </c>
      <c r="L49" s="83"/>
      <c r="M49" s="86">
        <f t="shared" si="3"/>
      </c>
      <c r="N49" s="86">
        <f t="shared" si="9"/>
      </c>
      <c r="O49" s="84"/>
      <c r="P49" s="86">
        <f t="shared" si="4"/>
      </c>
      <c r="Q49" s="83"/>
      <c r="R49" s="86">
        <f t="shared" si="10"/>
      </c>
      <c r="S49" s="86">
        <f t="shared" si="5"/>
      </c>
      <c r="T49" s="84"/>
      <c r="U49" s="86">
        <f t="shared" si="11"/>
      </c>
      <c r="V49" s="84"/>
      <c r="W49" s="63"/>
      <c r="X49" s="6"/>
    </row>
    <row r="50" spans="1:24" ht="14.25">
      <c r="A50" s="34">
        <f t="shared" si="6"/>
        <v>64</v>
      </c>
      <c r="B50" s="35">
        <f t="shared" si="7"/>
        <v>448</v>
      </c>
      <c r="C50" s="36">
        <f t="shared" si="8"/>
      </c>
      <c r="D50" s="90"/>
      <c r="E50" s="83"/>
      <c r="F50" s="83"/>
      <c r="G50" s="86">
        <f t="shared" si="0"/>
      </c>
      <c r="H50" s="84"/>
      <c r="I50" s="86">
        <f t="shared" si="1"/>
      </c>
      <c r="J50" s="84"/>
      <c r="K50" s="86">
        <f t="shared" si="2"/>
      </c>
      <c r="L50" s="83"/>
      <c r="M50" s="86">
        <f t="shared" si="3"/>
      </c>
      <c r="N50" s="86">
        <f t="shared" si="9"/>
      </c>
      <c r="O50" s="84"/>
      <c r="P50" s="86">
        <f t="shared" si="4"/>
      </c>
      <c r="Q50" s="83"/>
      <c r="R50" s="86">
        <f t="shared" si="10"/>
      </c>
      <c r="S50" s="86">
        <f t="shared" si="5"/>
      </c>
      <c r="T50" s="84"/>
      <c r="U50" s="86">
        <f t="shared" si="11"/>
      </c>
      <c r="V50" s="84"/>
      <c r="W50" s="63"/>
      <c r="X50" s="6"/>
    </row>
    <row r="51" spans="1:24" ht="14.25">
      <c r="A51" s="11" t="s">
        <v>41</v>
      </c>
      <c r="B51" s="12"/>
      <c r="C51" s="37"/>
      <c r="D51" s="40"/>
      <c r="E51" s="38">
        <f>IF(E16="","",SUM(E12:E50))</f>
      </c>
      <c r="F51" s="38">
        <f>IF(E16="","",SUM(F12:F50))</f>
      </c>
      <c r="G51" s="33">
        <f>IF(E16="","",(F51/E51)*100)</f>
      </c>
      <c r="H51" s="39">
        <f>IF(E16="","",SUM(H12:H50))</f>
      </c>
      <c r="I51" s="33">
        <f>IF(E16="","",(H51/E51)*100)</f>
      </c>
      <c r="J51" s="39">
        <f>IF(E16="","",SUM(J12:J50))</f>
      </c>
      <c r="K51" s="33">
        <f>IF(E16="","",(J51/E51)*100)</f>
      </c>
      <c r="L51" s="38">
        <f>IF(E16="","",SUM(L12:L50))</f>
      </c>
      <c r="M51" s="33">
        <f>IF(E16="","",(L51/E51)*100)</f>
      </c>
      <c r="N51" s="33">
        <f>IF(E16="","",(L51/J51)*100)</f>
      </c>
      <c r="O51" s="48">
        <f>IF(E16="","",SUM(O12:O50))</f>
      </c>
      <c r="P51" s="33">
        <f>IF(E16="","",(O51/E51)*100)</f>
      </c>
      <c r="Q51" s="38">
        <f>IF(E16="","",SUM(Q12:Q50))</f>
      </c>
      <c r="R51" s="33">
        <f>IF(E16="","",(Q51/J51)*100)</f>
      </c>
      <c r="S51" s="33">
        <f>IF(E16="","",(Q51/O51)*100)</f>
      </c>
      <c r="T51" s="39">
        <f>IF(E16="","",SUM(T12:T50))</f>
      </c>
      <c r="U51" s="33">
        <f>IF(E16="","",T51/H8)</f>
      </c>
      <c r="V51" s="39">
        <f>IF(E16="","",SUM(V12:V50))</f>
      </c>
      <c r="W51" s="5"/>
      <c r="X51" s="6"/>
    </row>
    <row r="52" spans="1:23" ht="14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</sheetData>
  <sheetProtection/>
  <printOptions/>
  <pageMargins left="0.5" right="0.5" top="0.5" bottom="0.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87" zoomScaleNormal="87" zoomScalePageLayoutView="0" workbookViewId="0" topLeftCell="A1">
      <selection activeCell="M7" sqref="M7"/>
    </sheetView>
  </sheetViews>
  <sheetFormatPr defaultColWidth="10.6640625" defaultRowHeight="15"/>
  <cols>
    <col min="1" max="10" width="10.6640625" style="3" customWidth="1"/>
    <col min="11" max="11" width="5.6640625" style="3" customWidth="1"/>
    <col min="12" max="16384" width="10.6640625" style="3" customWidth="1"/>
  </cols>
  <sheetData/>
  <sheetProtection/>
  <printOptions/>
  <pageMargins left="0.5" right="0.5" top="0.5" bottom="0.5" header="0" footer="0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1"/>
  <sheetViews>
    <sheetView zoomScale="80" zoomScaleNormal="80" zoomScalePageLayoutView="0" workbookViewId="0" topLeftCell="A1">
      <selection activeCell="A1" sqref="A1"/>
    </sheetView>
  </sheetViews>
  <sheetFormatPr defaultColWidth="10.6640625" defaultRowHeight="15"/>
  <cols>
    <col min="1" max="1" width="4.6640625" style="122" customWidth="1"/>
    <col min="2" max="2" width="10.6640625" style="122" customWidth="1"/>
    <col min="3" max="3" width="11.6640625" style="122" customWidth="1"/>
    <col min="4" max="4" width="10.6640625" style="122" customWidth="1"/>
    <col min="5" max="5" width="11.6640625" style="122" customWidth="1"/>
    <col min="6" max="6" width="10.6640625" style="122" customWidth="1"/>
    <col min="7" max="7" width="4.6640625" style="122" customWidth="1"/>
    <col min="8" max="10" width="6.6640625" style="122" customWidth="1"/>
    <col min="11" max="12" width="8.6640625" style="122" customWidth="1"/>
    <col min="13" max="14" width="6.6640625" style="122" customWidth="1"/>
    <col min="15" max="15" width="10.6640625" style="122" customWidth="1"/>
    <col min="16" max="16" width="4.6640625" style="122" customWidth="1"/>
    <col min="17" max="18" width="8.6640625" style="122" customWidth="1"/>
    <col min="19" max="16384" width="10.6640625" style="122" customWidth="1"/>
  </cols>
  <sheetData>
    <row r="1" ht="28.5">
      <c r="A1" s="121" t="s">
        <v>122</v>
      </c>
    </row>
    <row r="3" spans="1:16" ht="24">
      <c r="A3" s="123" t="s">
        <v>103</v>
      </c>
      <c r="G3" s="123" t="s">
        <v>108</v>
      </c>
      <c r="P3" s="123" t="s">
        <v>111</v>
      </c>
    </row>
    <row r="4" spans="1:19" ht="14.25">
      <c r="A4" s="124" t="s">
        <v>40</v>
      </c>
      <c r="B4" s="125" t="s">
        <v>120</v>
      </c>
      <c r="C4" s="126"/>
      <c r="D4" s="127" t="s">
        <v>121</v>
      </c>
      <c r="E4" s="126"/>
      <c r="F4" s="116"/>
      <c r="G4" s="124" t="s">
        <v>40</v>
      </c>
      <c r="H4" s="125" t="s">
        <v>55</v>
      </c>
      <c r="I4" s="126"/>
      <c r="J4" s="128" t="s">
        <v>69</v>
      </c>
      <c r="K4" s="128" t="s">
        <v>20</v>
      </c>
      <c r="L4" s="128" t="s">
        <v>21</v>
      </c>
      <c r="M4" s="128" t="s">
        <v>66</v>
      </c>
      <c r="N4" s="128" t="s">
        <v>110</v>
      </c>
      <c r="O4" s="116"/>
      <c r="P4" s="124" t="s">
        <v>40</v>
      </c>
      <c r="Q4" s="124" t="s">
        <v>112</v>
      </c>
      <c r="R4" s="128" t="s">
        <v>118</v>
      </c>
      <c r="S4" s="116"/>
    </row>
    <row r="5" spans="1:19" ht="14.25">
      <c r="A5" s="129"/>
      <c r="B5" s="130" t="s">
        <v>104</v>
      </c>
      <c r="C5" s="131" t="s">
        <v>105</v>
      </c>
      <c r="D5" s="131" t="s">
        <v>106</v>
      </c>
      <c r="E5" s="131" t="s">
        <v>107</v>
      </c>
      <c r="F5" s="116"/>
      <c r="G5" s="132"/>
      <c r="H5" s="130" t="s">
        <v>27</v>
      </c>
      <c r="I5" s="131" t="s">
        <v>38</v>
      </c>
      <c r="J5" s="133"/>
      <c r="K5" s="134" t="s">
        <v>71</v>
      </c>
      <c r="L5" s="134" t="s">
        <v>71</v>
      </c>
      <c r="M5" s="134" t="s">
        <v>109</v>
      </c>
      <c r="N5" s="134" t="s">
        <v>109</v>
      </c>
      <c r="O5" s="116"/>
      <c r="P5" s="129"/>
      <c r="Q5" s="129" t="s">
        <v>113</v>
      </c>
      <c r="R5" s="134" t="s">
        <v>119</v>
      </c>
      <c r="S5" s="116"/>
    </row>
    <row r="6" spans="1:19" ht="14.25">
      <c r="A6" s="135"/>
      <c r="B6" s="136"/>
      <c r="C6" s="137"/>
      <c r="D6" s="138">
        <v>75</v>
      </c>
      <c r="E6" s="137"/>
      <c r="F6" s="116"/>
      <c r="G6" s="135">
        <v>20</v>
      </c>
      <c r="H6" s="136">
        <v>3035</v>
      </c>
      <c r="I6" s="138">
        <v>2195</v>
      </c>
      <c r="J6" s="137"/>
      <c r="K6" s="139"/>
      <c r="L6" s="139"/>
      <c r="M6" s="137"/>
      <c r="N6" s="137"/>
      <c r="O6" s="116"/>
      <c r="P6" s="135">
        <v>26</v>
      </c>
      <c r="Q6" s="140">
        <v>77.8</v>
      </c>
      <c r="R6" s="161">
        <v>0.87</v>
      </c>
      <c r="S6" s="116"/>
    </row>
    <row r="7" spans="1:19" ht="14.25">
      <c r="A7" s="141">
        <v>1</v>
      </c>
      <c r="B7" s="142">
        <v>150</v>
      </c>
      <c r="C7" s="143">
        <v>35</v>
      </c>
      <c r="D7" s="144">
        <v>115</v>
      </c>
      <c r="E7" s="145">
        <v>24</v>
      </c>
      <c r="F7" s="116"/>
      <c r="G7" s="141">
        <v>21</v>
      </c>
      <c r="H7" s="142">
        <v>3195</v>
      </c>
      <c r="I7" s="144">
        <v>2345</v>
      </c>
      <c r="J7" s="143"/>
      <c r="K7" s="146"/>
      <c r="L7" s="146"/>
      <c r="M7" s="143"/>
      <c r="N7" s="145"/>
      <c r="O7" s="116"/>
      <c r="P7" s="76">
        <v>27</v>
      </c>
      <c r="Q7" s="147">
        <v>80.6</v>
      </c>
      <c r="R7" s="152">
        <v>3.47</v>
      </c>
      <c r="S7" s="116"/>
    </row>
    <row r="8" spans="1:19" ht="14.25">
      <c r="A8" s="76">
        <v>2</v>
      </c>
      <c r="B8" s="149">
        <v>320</v>
      </c>
      <c r="C8" s="148">
        <v>42</v>
      </c>
      <c r="D8" s="150">
        <v>215</v>
      </c>
      <c r="E8" s="151">
        <v>28</v>
      </c>
      <c r="F8" s="116"/>
      <c r="G8" s="76">
        <v>22</v>
      </c>
      <c r="H8" s="149">
        <v>3355</v>
      </c>
      <c r="I8" s="150">
        <v>2500</v>
      </c>
      <c r="J8" s="148"/>
      <c r="K8" s="152"/>
      <c r="L8" s="152"/>
      <c r="M8" s="148"/>
      <c r="N8" s="151"/>
      <c r="O8" s="116"/>
      <c r="P8" s="76">
        <f aca="true" t="shared" si="0" ref="P8:P44">P7+1</f>
        <v>28</v>
      </c>
      <c r="Q8" s="147">
        <v>83</v>
      </c>
      <c r="R8" s="152">
        <v>7.38</v>
      </c>
      <c r="S8" s="116"/>
    </row>
    <row r="9" spans="1:19" ht="14.25">
      <c r="A9" s="76">
        <v>3</v>
      </c>
      <c r="B9" s="149">
        <v>525</v>
      </c>
      <c r="C9" s="148">
        <v>48</v>
      </c>
      <c r="D9" s="150">
        <v>335</v>
      </c>
      <c r="E9" s="151">
        <v>32</v>
      </c>
      <c r="F9" s="116"/>
      <c r="G9" s="76">
        <v>23</v>
      </c>
      <c r="H9" s="149">
        <v>3515</v>
      </c>
      <c r="I9" s="150">
        <v>2660</v>
      </c>
      <c r="J9" s="148"/>
      <c r="K9" s="152"/>
      <c r="L9" s="152"/>
      <c r="M9" s="148"/>
      <c r="N9" s="151"/>
      <c r="O9" s="116"/>
      <c r="P9" s="76">
        <f t="shared" si="0"/>
        <v>29</v>
      </c>
      <c r="Q9" s="147">
        <v>85</v>
      </c>
      <c r="R9" s="152">
        <v>11.99</v>
      </c>
      <c r="S9" s="116"/>
    </row>
    <row r="10" spans="1:19" ht="14.25">
      <c r="A10" s="76">
        <v>4</v>
      </c>
      <c r="B10" s="149">
        <v>755</v>
      </c>
      <c r="C10" s="148">
        <v>52</v>
      </c>
      <c r="D10" s="77">
        <v>450</v>
      </c>
      <c r="E10" s="151">
        <v>35</v>
      </c>
      <c r="F10" s="116"/>
      <c r="G10" s="76">
        <v>24</v>
      </c>
      <c r="H10" s="149">
        <v>3675</v>
      </c>
      <c r="I10" s="150">
        <v>2820</v>
      </c>
      <c r="J10" s="148"/>
      <c r="K10" s="152"/>
      <c r="L10" s="152"/>
      <c r="M10" s="148"/>
      <c r="N10" s="151"/>
      <c r="O10" s="116"/>
      <c r="P10" s="76">
        <f t="shared" si="0"/>
        <v>30</v>
      </c>
      <c r="Q10" s="147">
        <v>86.7</v>
      </c>
      <c r="R10" s="152">
        <v>16.94</v>
      </c>
      <c r="S10" s="116"/>
    </row>
    <row r="11" spans="1:19" ht="14.25">
      <c r="A11" s="76">
        <v>5</v>
      </c>
      <c r="B11" s="149">
        <v>945</v>
      </c>
      <c r="C11" s="148">
        <v>56</v>
      </c>
      <c r="D11" s="150">
        <v>560</v>
      </c>
      <c r="E11" s="151">
        <v>38</v>
      </c>
      <c r="F11" s="116"/>
      <c r="G11" s="76">
        <v>25</v>
      </c>
      <c r="H11" s="153">
        <v>3825</v>
      </c>
      <c r="I11" s="154">
        <v>2975</v>
      </c>
      <c r="J11" s="151">
        <v>5.4</v>
      </c>
      <c r="K11" s="155">
        <v>0.38</v>
      </c>
      <c r="L11" s="155"/>
      <c r="M11" s="151">
        <v>50.4</v>
      </c>
      <c r="N11" s="151">
        <v>2.7</v>
      </c>
      <c r="O11" s="116"/>
      <c r="P11" s="141">
        <f t="shared" si="0"/>
        <v>31</v>
      </c>
      <c r="Q11" s="156">
        <v>88</v>
      </c>
      <c r="R11" s="146">
        <v>22.07</v>
      </c>
      <c r="S11" s="116"/>
    </row>
    <row r="12" spans="1:19" ht="14.25">
      <c r="A12" s="141">
        <v>6</v>
      </c>
      <c r="B12" s="142">
        <v>1130</v>
      </c>
      <c r="C12" s="143">
        <v>60</v>
      </c>
      <c r="D12" s="144">
        <v>660</v>
      </c>
      <c r="E12" s="145">
        <v>41</v>
      </c>
      <c r="F12" s="116"/>
      <c r="G12" s="141">
        <v>26</v>
      </c>
      <c r="H12" s="142">
        <v>3960</v>
      </c>
      <c r="I12" s="144">
        <v>3120</v>
      </c>
      <c r="J12" s="143">
        <v>22.3</v>
      </c>
      <c r="K12" s="146">
        <v>1.93</v>
      </c>
      <c r="L12" s="146">
        <v>1.12</v>
      </c>
      <c r="M12" s="143">
        <v>52.3</v>
      </c>
      <c r="N12" s="145">
        <v>11.7</v>
      </c>
      <c r="O12" s="116"/>
      <c r="P12" s="76">
        <f t="shared" si="0"/>
        <v>32</v>
      </c>
      <c r="Q12" s="147">
        <v>89.1</v>
      </c>
      <c r="R12" s="152">
        <v>27.25</v>
      </c>
      <c r="S12" s="116"/>
    </row>
    <row r="13" spans="1:19" ht="14.25">
      <c r="A13" s="76">
        <v>7</v>
      </c>
      <c r="B13" s="149">
        <v>1280</v>
      </c>
      <c r="C13" s="148">
        <v>63</v>
      </c>
      <c r="D13" s="150">
        <v>760</v>
      </c>
      <c r="E13" s="151">
        <v>45</v>
      </c>
      <c r="F13" s="116"/>
      <c r="G13" s="76">
        <v>27</v>
      </c>
      <c r="H13" s="149">
        <v>4035</v>
      </c>
      <c r="I13" s="150">
        <v>3245</v>
      </c>
      <c r="J13" s="148">
        <v>52.5</v>
      </c>
      <c r="K13" s="152">
        <v>5.58</v>
      </c>
      <c r="L13" s="152">
        <v>4.34</v>
      </c>
      <c r="M13" s="148">
        <v>53.9</v>
      </c>
      <c r="N13" s="151">
        <v>28.3</v>
      </c>
      <c r="O13" s="116"/>
      <c r="P13" s="76">
        <f t="shared" si="0"/>
        <v>33</v>
      </c>
      <c r="Q13" s="147">
        <v>89.9</v>
      </c>
      <c r="R13" s="152">
        <v>32.42</v>
      </c>
      <c r="S13" s="116"/>
    </row>
    <row r="14" spans="1:19" ht="14.25">
      <c r="A14" s="76">
        <v>8</v>
      </c>
      <c r="B14" s="149">
        <v>1420</v>
      </c>
      <c r="C14" s="148">
        <v>66</v>
      </c>
      <c r="D14" s="150">
        <v>860</v>
      </c>
      <c r="E14" s="151">
        <v>48</v>
      </c>
      <c r="F14" s="116"/>
      <c r="G14" s="76">
        <v>28</v>
      </c>
      <c r="H14" s="149">
        <v>4090</v>
      </c>
      <c r="I14" s="150">
        <v>3340</v>
      </c>
      <c r="J14" s="148">
        <v>74.2</v>
      </c>
      <c r="K14" s="152">
        <v>10.73</v>
      </c>
      <c r="L14" s="152">
        <v>9.06</v>
      </c>
      <c r="M14" s="148">
        <v>55.5</v>
      </c>
      <c r="N14" s="151">
        <v>41.2</v>
      </c>
      <c r="O14" s="116"/>
      <c r="P14" s="76">
        <f t="shared" si="0"/>
        <v>34</v>
      </c>
      <c r="Q14" s="147">
        <v>90.5</v>
      </c>
      <c r="R14" s="152">
        <v>37.53</v>
      </c>
      <c r="S14" s="116"/>
    </row>
    <row r="15" spans="1:19" ht="14.25">
      <c r="A15" s="76">
        <v>9</v>
      </c>
      <c r="B15" s="149">
        <v>1545</v>
      </c>
      <c r="C15" s="148">
        <v>69</v>
      </c>
      <c r="D15" s="150">
        <v>960</v>
      </c>
      <c r="E15" s="151">
        <v>50</v>
      </c>
      <c r="F15" s="116"/>
      <c r="G15" s="76">
        <v>29</v>
      </c>
      <c r="H15" s="149">
        <v>4120</v>
      </c>
      <c r="I15" s="150">
        <v>3395</v>
      </c>
      <c r="J15" s="148">
        <v>83</v>
      </c>
      <c r="K15" s="152">
        <v>16.48</v>
      </c>
      <c r="L15" s="152">
        <v>14.48</v>
      </c>
      <c r="M15" s="148">
        <v>56.8</v>
      </c>
      <c r="N15" s="151">
        <v>47.1</v>
      </c>
      <c r="O15" s="116"/>
      <c r="P15" s="76">
        <f t="shared" si="0"/>
        <v>35</v>
      </c>
      <c r="Q15" s="147">
        <v>90.9</v>
      </c>
      <c r="R15" s="152">
        <v>42.6</v>
      </c>
      <c r="S15" s="116"/>
    </row>
    <row r="16" spans="1:19" ht="14.25">
      <c r="A16" s="76">
        <v>10</v>
      </c>
      <c r="B16" s="149">
        <v>1670</v>
      </c>
      <c r="C16" s="148">
        <v>72</v>
      </c>
      <c r="D16" s="150">
        <v>1060</v>
      </c>
      <c r="E16" s="151">
        <v>53</v>
      </c>
      <c r="F16" s="116"/>
      <c r="G16" s="76">
        <v>30</v>
      </c>
      <c r="H16" s="153">
        <v>4150</v>
      </c>
      <c r="I16" s="154">
        <v>3435</v>
      </c>
      <c r="J16" s="151">
        <v>86.1</v>
      </c>
      <c r="K16" s="155">
        <v>22.43</v>
      </c>
      <c r="L16" s="155">
        <v>20.2</v>
      </c>
      <c r="M16" s="151">
        <v>58</v>
      </c>
      <c r="N16" s="151">
        <v>49.9</v>
      </c>
      <c r="O16" s="116"/>
      <c r="P16" s="141">
        <f t="shared" si="0"/>
        <v>36</v>
      </c>
      <c r="Q16" s="156">
        <v>91.1</v>
      </c>
      <c r="R16" s="146">
        <v>46.7</v>
      </c>
      <c r="S16" s="116"/>
    </row>
    <row r="17" spans="1:19" ht="14.25">
      <c r="A17" s="141">
        <v>11</v>
      </c>
      <c r="B17" s="142">
        <v>1795</v>
      </c>
      <c r="C17" s="143">
        <v>75</v>
      </c>
      <c r="D17" s="144">
        <v>1160</v>
      </c>
      <c r="E17" s="145">
        <v>56</v>
      </c>
      <c r="F17" s="116"/>
      <c r="G17" s="141">
        <v>31</v>
      </c>
      <c r="H17" s="142">
        <v>4180</v>
      </c>
      <c r="I17" s="144">
        <v>3465</v>
      </c>
      <c r="J17" s="143">
        <v>86.9</v>
      </c>
      <c r="K17" s="146">
        <v>28.43</v>
      </c>
      <c r="L17" s="146">
        <v>26.02</v>
      </c>
      <c r="M17" s="143">
        <v>59</v>
      </c>
      <c r="N17" s="145">
        <v>51.7</v>
      </c>
      <c r="O17" s="116"/>
      <c r="P17" s="76">
        <f t="shared" si="0"/>
        <v>37</v>
      </c>
      <c r="Q17" s="147">
        <v>91.2</v>
      </c>
      <c r="R17" s="152">
        <v>52.53</v>
      </c>
      <c r="S17" s="116"/>
    </row>
    <row r="18" spans="1:19" ht="14.25">
      <c r="A18" s="76">
        <v>12</v>
      </c>
      <c r="B18" s="149">
        <v>1920</v>
      </c>
      <c r="C18" s="148">
        <v>78</v>
      </c>
      <c r="D18" s="150">
        <v>1260</v>
      </c>
      <c r="E18" s="151">
        <v>60</v>
      </c>
      <c r="F18" s="116"/>
      <c r="G18" s="76">
        <v>32</v>
      </c>
      <c r="H18" s="149">
        <v>4210</v>
      </c>
      <c r="I18" s="150">
        <v>3490</v>
      </c>
      <c r="J18" s="148">
        <v>86.4</v>
      </c>
      <c r="K18" s="152">
        <v>34.38</v>
      </c>
      <c r="L18" s="152">
        <v>31.84</v>
      </c>
      <c r="M18" s="148">
        <v>59.8</v>
      </c>
      <c r="N18" s="151">
        <v>51.7</v>
      </c>
      <c r="O18" s="116"/>
      <c r="P18" s="76">
        <f t="shared" si="0"/>
        <v>38</v>
      </c>
      <c r="Q18" s="147">
        <v>91.1</v>
      </c>
      <c r="R18" s="152">
        <v>57.38</v>
      </c>
      <c r="S18" s="116"/>
    </row>
    <row r="19" spans="1:19" ht="14.25">
      <c r="A19" s="76">
        <v>13</v>
      </c>
      <c r="B19" s="149">
        <v>2045</v>
      </c>
      <c r="C19" s="148">
        <v>81</v>
      </c>
      <c r="D19" s="150">
        <v>1360</v>
      </c>
      <c r="E19" s="151">
        <v>63</v>
      </c>
      <c r="F19" s="116"/>
      <c r="G19" s="76">
        <v>33</v>
      </c>
      <c r="H19" s="149">
        <v>4240</v>
      </c>
      <c r="I19" s="150">
        <v>3510</v>
      </c>
      <c r="J19" s="148">
        <v>85.4</v>
      </c>
      <c r="K19" s="152">
        <v>40.25</v>
      </c>
      <c r="L19" s="152">
        <v>37.58</v>
      </c>
      <c r="M19" s="148">
        <v>60.4</v>
      </c>
      <c r="N19" s="151">
        <v>51.6</v>
      </c>
      <c r="O19" s="116"/>
      <c r="P19" s="76">
        <f t="shared" si="0"/>
        <v>39</v>
      </c>
      <c r="Q19" s="147">
        <v>90.9</v>
      </c>
      <c r="R19" s="152">
        <v>62.14</v>
      </c>
      <c r="S19" s="116"/>
    </row>
    <row r="20" spans="1:19" ht="14.25">
      <c r="A20" s="76">
        <v>14</v>
      </c>
      <c r="B20" s="149">
        <v>2170</v>
      </c>
      <c r="C20" s="148">
        <v>84</v>
      </c>
      <c r="D20" s="150">
        <v>1460</v>
      </c>
      <c r="E20" s="151">
        <v>67</v>
      </c>
      <c r="F20" s="116"/>
      <c r="G20" s="76">
        <v>34</v>
      </c>
      <c r="H20" s="149">
        <v>4270</v>
      </c>
      <c r="I20" s="150">
        <v>3530</v>
      </c>
      <c r="J20" s="148">
        <v>84.4</v>
      </c>
      <c r="K20" s="152">
        <v>46.04</v>
      </c>
      <c r="L20" s="152">
        <v>43.23</v>
      </c>
      <c r="M20" s="148">
        <v>61</v>
      </c>
      <c r="N20" s="151">
        <v>51.5</v>
      </c>
      <c r="O20" s="116"/>
      <c r="P20" s="76">
        <f t="shared" si="0"/>
        <v>40</v>
      </c>
      <c r="Q20" s="147">
        <v>90.6</v>
      </c>
      <c r="R20" s="152">
        <v>66.81</v>
      </c>
      <c r="S20" s="116"/>
    </row>
    <row r="21" spans="1:19" ht="14.25">
      <c r="A21" s="76">
        <v>15</v>
      </c>
      <c r="B21" s="149">
        <v>2295</v>
      </c>
      <c r="C21" s="148">
        <v>88</v>
      </c>
      <c r="D21" s="150">
        <v>1560</v>
      </c>
      <c r="E21" s="151">
        <v>71</v>
      </c>
      <c r="F21" s="116"/>
      <c r="G21" s="76">
        <v>35</v>
      </c>
      <c r="H21" s="153">
        <v>4300</v>
      </c>
      <c r="I21" s="154">
        <v>3550</v>
      </c>
      <c r="J21" s="151">
        <v>83.4</v>
      </c>
      <c r="K21" s="155">
        <v>51.75</v>
      </c>
      <c r="L21" s="155">
        <v>48.8</v>
      </c>
      <c r="M21" s="151">
        <v>61.6</v>
      </c>
      <c r="N21" s="151">
        <v>51.4</v>
      </c>
      <c r="O21" s="116"/>
      <c r="P21" s="141">
        <f t="shared" si="0"/>
        <v>41</v>
      </c>
      <c r="Q21" s="156">
        <v>90.2</v>
      </c>
      <c r="R21" s="146">
        <v>71.38</v>
      </c>
      <c r="S21" s="116"/>
    </row>
    <row r="22" spans="1:19" ht="14.25">
      <c r="A22" s="141">
        <v>16</v>
      </c>
      <c r="B22" s="142">
        <v>2420</v>
      </c>
      <c r="C22" s="143">
        <v>92</v>
      </c>
      <c r="D22" s="144">
        <v>1670</v>
      </c>
      <c r="E22" s="145">
        <v>76</v>
      </c>
      <c r="F22" s="116"/>
      <c r="G22" s="141">
        <v>36</v>
      </c>
      <c r="H22" s="142">
        <v>4330</v>
      </c>
      <c r="I22" s="144">
        <v>3570</v>
      </c>
      <c r="J22" s="143">
        <v>82.4</v>
      </c>
      <c r="K22" s="146">
        <v>57.38</v>
      </c>
      <c r="L22" s="146">
        <v>54.29</v>
      </c>
      <c r="M22" s="143">
        <v>62.1</v>
      </c>
      <c r="N22" s="145">
        <v>51.2</v>
      </c>
      <c r="O22" s="116"/>
      <c r="P22" s="76">
        <f t="shared" si="0"/>
        <v>42</v>
      </c>
      <c r="Q22" s="147">
        <v>89.7</v>
      </c>
      <c r="R22" s="152">
        <v>75.86</v>
      </c>
      <c r="S22" s="116"/>
    </row>
    <row r="23" spans="1:19" ht="14.25">
      <c r="A23" s="76">
        <v>17</v>
      </c>
      <c r="B23" s="149">
        <v>2560</v>
      </c>
      <c r="C23" s="148">
        <v>96</v>
      </c>
      <c r="D23" s="150">
        <v>1790</v>
      </c>
      <c r="E23" s="151">
        <v>80</v>
      </c>
      <c r="F23" s="116"/>
      <c r="G23" s="76">
        <v>37</v>
      </c>
      <c r="H23" s="149">
        <v>4360</v>
      </c>
      <c r="I23" s="150">
        <v>3590</v>
      </c>
      <c r="J23" s="148">
        <v>81.4</v>
      </c>
      <c r="K23" s="152">
        <v>62.93</v>
      </c>
      <c r="L23" s="152">
        <v>59.7</v>
      </c>
      <c r="M23" s="148">
        <v>62.5</v>
      </c>
      <c r="N23" s="151">
        <v>50.9</v>
      </c>
      <c r="O23" s="116"/>
      <c r="P23" s="76">
        <f t="shared" si="0"/>
        <v>43</v>
      </c>
      <c r="Q23" s="147">
        <v>89.2</v>
      </c>
      <c r="R23" s="152">
        <v>80.24</v>
      </c>
      <c r="S23" s="116"/>
    </row>
    <row r="24" spans="1:19" ht="14.25">
      <c r="A24" s="76">
        <v>18</v>
      </c>
      <c r="B24" s="149">
        <v>2715</v>
      </c>
      <c r="C24" s="148">
        <v>101</v>
      </c>
      <c r="D24" s="150">
        <v>1915</v>
      </c>
      <c r="E24" s="151">
        <v>86</v>
      </c>
      <c r="F24" s="116"/>
      <c r="G24" s="76">
        <v>38</v>
      </c>
      <c r="H24" s="149">
        <v>4390</v>
      </c>
      <c r="I24" s="150">
        <v>3610</v>
      </c>
      <c r="J24" s="148">
        <v>80.3</v>
      </c>
      <c r="K24" s="152">
        <v>68.4</v>
      </c>
      <c r="L24" s="152">
        <v>65.02</v>
      </c>
      <c r="M24" s="148">
        <v>62.9</v>
      </c>
      <c r="N24" s="151">
        <v>50.5</v>
      </c>
      <c r="O24" s="116"/>
      <c r="P24" s="76">
        <f t="shared" si="0"/>
        <v>44</v>
      </c>
      <c r="Q24" s="147">
        <v>88.6</v>
      </c>
      <c r="R24" s="152">
        <v>84.52</v>
      </c>
      <c r="S24" s="116"/>
    </row>
    <row r="25" spans="1:19" ht="14.25">
      <c r="A25" s="76">
        <v>19</v>
      </c>
      <c r="B25" s="149">
        <v>2875</v>
      </c>
      <c r="C25" s="148">
        <v>106</v>
      </c>
      <c r="D25" s="150">
        <v>2050</v>
      </c>
      <c r="E25" s="151">
        <v>92</v>
      </c>
      <c r="F25" s="116"/>
      <c r="G25" s="76">
        <v>39</v>
      </c>
      <c r="H25" s="149">
        <v>4420</v>
      </c>
      <c r="I25" s="150">
        <v>3630</v>
      </c>
      <c r="J25" s="148">
        <v>79.3</v>
      </c>
      <c r="K25" s="152">
        <v>73.79</v>
      </c>
      <c r="L25" s="152">
        <v>70.26</v>
      </c>
      <c r="M25" s="148">
        <v>63.3</v>
      </c>
      <c r="N25" s="151">
        <v>50.2</v>
      </c>
      <c r="O25" s="116"/>
      <c r="P25" s="76">
        <f t="shared" si="0"/>
        <v>45</v>
      </c>
      <c r="Q25" s="147">
        <v>88</v>
      </c>
      <c r="R25" s="152">
        <v>88.7</v>
      </c>
      <c r="S25" s="116"/>
    </row>
    <row r="26" spans="1:19" ht="14.25">
      <c r="A26" s="76">
        <v>20</v>
      </c>
      <c r="B26" s="149">
        <v>3035</v>
      </c>
      <c r="C26" s="148">
        <v>111</v>
      </c>
      <c r="D26" s="150">
        <v>2195</v>
      </c>
      <c r="E26" s="151">
        <v>98</v>
      </c>
      <c r="F26" s="116"/>
      <c r="G26" s="76">
        <v>40</v>
      </c>
      <c r="H26" s="153">
        <v>4450</v>
      </c>
      <c r="I26" s="154">
        <v>3650</v>
      </c>
      <c r="J26" s="151">
        <v>78.3</v>
      </c>
      <c r="K26" s="155">
        <v>79.09</v>
      </c>
      <c r="L26" s="155">
        <v>75.41</v>
      </c>
      <c r="M26" s="151">
        <v>63.7</v>
      </c>
      <c r="N26" s="151">
        <v>49.9</v>
      </c>
      <c r="O26" s="116"/>
      <c r="P26" s="141">
        <f t="shared" si="0"/>
        <v>46</v>
      </c>
      <c r="Q26" s="156">
        <v>87.4</v>
      </c>
      <c r="R26" s="146">
        <v>92.78</v>
      </c>
      <c r="S26" s="116"/>
    </row>
    <row r="27" spans="1:19" ht="14.25">
      <c r="A27" s="141">
        <v>21</v>
      </c>
      <c r="B27" s="142">
        <v>3195</v>
      </c>
      <c r="C27" s="143">
        <v>115</v>
      </c>
      <c r="D27" s="144">
        <v>2345</v>
      </c>
      <c r="E27" s="145">
        <v>105</v>
      </c>
      <c r="F27" s="116"/>
      <c r="G27" s="141">
        <v>41</v>
      </c>
      <c r="H27" s="142">
        <v>4480</v>
      </c>
      <c r="I27" s="144">
        <v>3670</v>
      </c>
      <c r="J27" s="143">
        <v>77.2</v>
      </c>
      <c r="K27" s="146">
        <v>84.31</v>
      </c>
      <c r="L27" s="146">
        <v>80.48</v>
      </c>
      <c r="M27" s="143">
        <v>64</v>
      </c>
      <c r="N27" s="145">
        <v>49.4</v>
      </c>
      <c r="O27" s="116"/>
      <c r="P27" s="76">
        <f t="shared" si="0"/>
        <v>47</v>
      </c>
      <c r="Q27" s="147">
        <v>86.8</v>
      </c>
      <c r="R27" s="152">
        <v>96.76</v>
      </c>
      <c r="S27" s="116"/>
    </row>
    <row r="28" spans="1:19" ht="14.25">
      <c r="A28" s="76">
        <v>22</v>
      </c>
      <c r="B28" s="149">
        <v>3355</v>
      </c>
      <c r="C28" s="148">
        <v>120</v>
      </c>
      <c r="D28" s="150">
        <v>2500</v>
      </c>
      <c r="E28" s="151">
        <v>111</v>
      </c>
      <c r="F28" s="116"/>
      <c r="G28" s="76">
        <v>42</v>
      </c>
      <c r="H28" s="149">
        <v>4510</v>
      </c>
      <c r="I28" s="150">
        <v>3690</v>
      </c>
      <c r="J28" s="148">
        <v>76.2</v>
      </c>
      <c r="K28" s="152">
        <v>89.45</v>
      </c>
      <c r="L28" s="152">
        <v>85.47</v>
      </c>
      <c r="M28" s="148">
        <v>64.4</v>
      </c>
      <c r="N28" s="151">
        <v>49.1</v>
      </c>
      <c r="O28" s="116"/>
      <c r="P28" s="76">
        <f t="shared" si="0"/>
        <v>48</v>
      </c>
      <c r="Q28" s="147">
        <v>85.8</v>
      </c>
      <c r="R28" s="152">
        <v>100.62</v>
      </c>
      <c r="S28" s="116"/>
    </row>
    <row r="29" spans="1:19" ht="14.25">
      <c r="A29" s="76">
        <v>23</v>
      </c>
      <c r="B29" s="149">
        <v>3515</v>
      </c>
      <c r="C29" s="148">
        <v>123</v>
      </c>
      <c r="D29" s="150">
        <v>2660</v>
      </c>
      <c r="E29" s="151">
        <v>116</v>
      </c>
      <c r="F29" s="116"/>
      <c r="G29" s="76">
        <v>43</v>
      </c>
      <c r="H29" s="149">
        <v>4540</v>
      </c>
      <c r="I29" s="150">
        <v>3710</v>
      </c>
      <c r="J29" s="148">
        <v>75.1</v>
      </c>
      <c r="K29" s="152">
        <v>94.51</v>
      </c>
      <c r="L29" s="152">
        <v>90.38</v>
      </c>
      <c r="M29" s="148">
        <v>64.7</v>
      </c>
      <c r="N29" s="151">
        <v>48.6</v>
      </c>
      <c r="O29" s="116"/>
      <c r="P29" s="76">
        <f t="shared" si="0"/>
        <v>49</v>
      </c>
      <c r="Q29" s="147">
        <v>84.8</v>
      </c>
      <c r="R29" s="152">
        <v>104.37</v>
      </c>
      <c r="S29" s="116"/>
    </row>
    <row r="30" spans="1:19" ht="14.25">
      <c r="A30" s="76">
        <v>24</v>
      </c>
      <c r="B30" s="149">
        <v>3675</v>
      </c>
      <c r="C30" s="148">
        <v>127</v>
      </c>
      <c r="D30" s="150">
        <v>2820</v>
      </c>
      <c r="E30" s="151">
        <v>122</v>
      </c>
      <c r="F30" s="116"/>
      <c r="G30" s="76">
        <v>44</v>
      </c>
      <c r="H30" s="149">
        <v>4570</v>
      </c>
      <c r="I30" s="150">
        <v>3730</v>
      </c>
      <c r="J30" s="148">
        <v>74.1</v>
      </c>
      <c r="K30" s="152">
        <v>99.49</v>
      </c>
      <c r="L30" s="152">
        <v>95.21</v>
      </c>
      <c r="M30" s="148">
        <v>65.1</v>
      </c>
      <c r="N30" s="151">
        <v>48.2</v>
      </c>
      <c r="O30" s="116"/>
      <c r="P30" s="76">
        <f t="shared" si="0"/>
        <v>50</v>
      </c>
      <c r="Q30" s="147">
        <v>83.8</v>
      </c>
      <c r="R30" s="152">
        <v>108.01</v>
      </c>
      <c r="S30" s="116"/>
    </row>
    <row r="31" spans="1:19" ht="14.25">
      <c r="A31" s="76">
        <v>25</v>
      </c>
      <c r="B31" s="149">
        <v>3825</v>
      </c>
      <c r="C31" s="148">
        <v>134</v>
      </c>
      <c r="D31" s="150">
        <v>2975</v>
      </c>
      <c r="E31" s="151">
        <v>129</v>
      </c>
      <c r="F31" s="116"/>
      <c r="G31" s="76">
        <v>45</v>
      </c>
      <c r="H31" s="153">
        <v>4600</v>
      </c>
      <c r="I31" s="154">
        <v>3750</v>
      </c>
      <c r="J31" s="151">
        <v>73</v>
      </c>
      <c r="K31" s="155">
        <v>104.39</v>
      </c>
      <c r="L31" s="155">
        <v>99.96</v>
      </c>
      <c r="M31" s="151">
        <v>65.4</v>
      </c>
      <c r="N31" s="151">
        <v>47.7</v>
      </c>
      <c r="O31" s="116"/>
      <c r="P31" s="141">
        <f t="shared" si="0"/>
        <v>51</v>
      </c>
      <c r="Q31" s="156">
        <v>82.8</v>
      </c>
      <c r="R31" s="146">
        <v>111.54</v>
      </c>
      <c r="S31" s="116"/>
    </row>
    <row r="32" spans="1:19" ht="14.25">
      <c r="A32" s="141">
        <v>26</v>
      </c>
      <c r="B32" s="142">
        <v>3960</v>
      </c>
      <c r="C32" s="143">
        <v>136</v>
      </c>
      <c r="D32" s="144">
        <v>3120</v>
      </c>
      <c r="E32" s="145">
        <v>138</v>
      </c>
      <c r="F32" s="116"/>
      <c r="G32" s="141">
        <v>46</v>
      </c>
      <c r="H32" s="142">
        <v>4630</v>
      </c>
      <c r="I32" s="144">
        <v>3770</v>
      </c>
      <c r="J32" s="143">
        <v>72</v>
      </c>
      <c r="K32" s="146">
        <v>109.21</v>
      </c>
      <c r="L32" s="146">
        <v>104.63</v>
      </c>
      <c r="M32" s="143">
        <v>65.8</v>
      </c>
      <c r="N32" s="145">
        <v>47.4</v>
      </c>
      <c r="O32" s="116"/>
      <c r="P32" s="76">
        <f t="shared" si="0"/>
        <v>52</v>
      </c>
      <c r="Q32" s="147">
        <v>81.8</v>
      </c>
      <c r="R32" s="152">
        <v>114.96</v>
      </c>
      <c r="S32" s="116"/>
    </row>
    <row r="33" spans="1:19" ht="14.25">
      <c r="A33" s="76">
        <v>27</v>
      </c>
      <c r="B33" s="149">
        <v>4035</v>
      </c>
      <c r="C33" s="148">
        <v>137</v>
      </c>
      <c r="D33" s="150">
        <v>3245</v>
      </c>
      <c r="E33" s="151">
        <v>152</v>
      </c>
      <c r="F33" s="116"/>
      <c r="G33" s="76">
        <v>47</v>
      </c>
      <c r="H33" s="149">
        <v>4660</v>
      </c>
      <c r="I33" s="150">
        <v>3790</v>
      </c>
      <c r="J33" s="148">
        <v>70.9</v>
      </c>
      <c r="K33" s="152">
        <v>113.95</v>
      </c>
      <c r="L33" s="152">
        <v>109.22</v>
      </c>
      <c r="M33" s="148">
        <v>66.1</v>
      </c>
      <c r="N33" s="151">
        <v>46.9</v>
      </c>
      <c r="O33" s="116"/>
      <c r="P33" s="76">
        <f t="shared" si="0"/>
        <v>53</v>
      </c>
      <c r="Q33" s="147">
        <v>80.9</v>
      </c>
      <c r="R33" s="152">
        <v>118.28</v>
      </c>
      <c r="S33" s="116"/>
    </row>
    <row r="34" spans="1:19" ht="14.25">
      <c r="A34" s="76">
        <v>28</v>
      </c>
      <c r="B34" s="149">
        <v>4090</v>
      </c>
      <c r="C34" s="148">
        <v>139</v>
      </c>
      <c r="D34" s="150">
        <v>3340</v>
      </c>
      <c r="E34" s="151">
        <v>165</v>
      </c>
      <c r="F34" s="116"/>
      <c r="G34" s="76">
        <v>48</v>
      </c>
      <c r="H34" s="149">
        <v>4690</v>
      </c>
      <c r="I34" s="150">
        <v>3810</v>
      </c>
      <c r="J34" s="148">
        <v>69.8</v>
      </c>
      <c r="K34" s="152">
        <v>118.6</v>
      </c>
      <c r="L34" s="152">
        <v>113.72</v>
      </c>
      <c r="M34" s="148">
        <v>66.5</v>
      </c>
      <c r="N34" s="151">
        <v>46.4</v>
      </c>
      <c r="O34" s="116"/>
      <c r="P34" s="76">
        <f t="shared" si="0"/>
        <v>54</v>
      </c>
      <c r="Q34" s="147">
        <v>79.9</v>
      </c>
      <c r="R34" s="152">
        <v>121.49</v>
      </c>
      <c r="S34" s="116"/>
    </row>
    <row r="35" spans="1:19" ht="14.25">
      <c r="A35" s="76">
        <v>29</v>
      </c>
      <c r="B35" s="149">
        <v>4120</v>
      </c>
      <c r="C35" s="148">
        <v>140</v>
      </c>
      <c r="D35" s="150">
        <v>3395</v>
      </c>
      <c r="E35" s="151">
        <v>165</v>
      </c>
      <c r="F35" s="116"/>
      <c r="G35" s="76">
        <v>49</v>
      </c>
      <c r="H35" s="149">
        <v>4720</v>
      </c>
      <c r="I35" s="150">
        <v>3830</v>
      </c>
      <c r="J35" s="148">
        <v>68.8</v>
      </c>
      <c r="K35" s="152">
        <v>123.17</v>
      </c>
      <c r="L35" s="152">
        <v>118.14</v>
      </c>
      <c r="M35" s="148">
        <v>66.8</v>
      </c>
      <c r="N35" s="151">
        <v>46</v>
      </c>
      <c r="O35" s="116"/>
      <c r="P35" s="76">
        <f t="shared" si="0"/>
        <v>55</v>
      </c>
      <c r="Q35" s="147">
        <v>78.9</v>
      </c>
      <c r="R35" s="152">
        <v>124.61</v>
      </c>
      <c r="S35" s="116"/>
    </row>
    <row r="36" spans="1:19" ht="14.25">
      <c r="A36" s="76">
        <v>30</v>
      </c>
      <c r="B36" s="153">
        <v>4150</v>
      </c>
      <c r="C36" s="151">
        <v>141</v>
      </c>
      <c r="D36" s="154">
        <v>3435</v>
      </c>
      <c r="E36" s="151">
        <v>165</v>
      </c>
      <c r="F36" s="116"/>
      <c r="G36" s="76">
        <v>50</v>
      </c>
      <c r="H36" s="153">
        <v>4750</v>
      </c>
      <c r="I36" s="154">
        <v>3850</v>
      </c>
      <c r="J36" s="151">
        <v>67.7</v>
      </c>
      <c r="K36" s="155">
        <v>127.66</v>
      </c>
      <c r="L36" s="155">
        <v>122.48</v>
      </c>
      <c r="M36" s="151">
        <v>67.2</v>
      </c>
      <c r="N36" s="151">
        <v>45.5</v>
      </c>
      <c r="O36" s="116"/>
      <c r="P36" s="141">
        <f t="shared" si="0"/>
        <v>56</v>
      </c>
      <c r="Q36" s="156">
        <v>77.9</v>
      </c>
      <c r="R36" s="146">
        <v>127.61</v>
      </c>
      <c r="S36" s="116"/>
    </row>
    <row r="37" spans="1:19" ht="14.25">
      <c r="A37" s="157"/>
      <c r="B37" s="157"/>
      <c r="C37" s="157"/>
      <c r="D37" s="157"/>
      <c r="E37" s="157"/>
      <c r="G37" s="141">
        <v>51</v>
      </c>
      <c r="H37" s="142">
        <v>4780</v>
      </c>
      <c r="I37" s="144">
        <v>3870</v>
      </c>
      <c r="J37" s="143">
        <v>66.6</v>
      </c>
      <c r="K37" s="146">
        <v>132.07</v>
      </c>
      <c r="L37" s="146">
        <v>126.74</v>
      </c>
      <c r="M37" s="143">
        <v>67.5</v>
      </c>
      <c r="N37" s="145">
        <v>45</v>
      </c>
      <c r="O37" s="116"/>
      <c r="P37" s="76">
        <f t="shared" si="0"/>
        <v>57</v>
      </c>
      <c r="Q37" s="147">
        <v>76.9</v>
      </c>
      <c r="R37" s="152">
        <v>130.51</v>
      </c>
      <c r="S37" s="116"/>
    </row>
    <row r="38" spans="7:19" ht="14.25">
      <c r="G38" s="76">
        <v>52</v>
      </c>
      <c r="H38" s="149">
        <v>4810</v>
      </c>
      <c r="I38" s="150">
        <v>3890</v>
      </c>
      <c r="J38" s="148">
        <v>65.5</v>
      </c>
      <c r="K38" s="152">
        <v>136.4</v>
      </c>
      <c r="L38" s="152">
        <v>130.93</v>
      </c>
      <c r="M38" s="148">
        <v>67.9</v>
      </c>
      <c r="N38" s="151">
        <v>44.5</v>
      </c>
      <c r="O38" s="116"/>
      <c r="P38" s="76">
        <f t="shared" si="0"/>
        <v>58</v>
      </c>
      <c r="Q38" s="147">
        <v>75.9</v>
      </c>
      <c r="R38" s="152">
        <v>133.32</v>
      </c>
      <c r="S38" s="116"/>
    </row>
    <row r="39" spans="7:19" ht="14.25">
      <c r="G39" s="76">
        <v>53</v>
      </c>
      <c r="H39" s="149">
        <v>4840</v>
      </c>
      <c r="I39" s="150">
        <v>3910</v>
      </c>
      <c r="J39" s="148">
        <v>64.4</v>
      </c>
      <c r="K39" s="152">
        <v>140.65</v>
      </c>
      <c r="L39" s="152">
        <v>135.03</v>
      </c>
      <c r="M39" s="148">
        <v>68.2</v>
      </c>
      <c r="N39" s="151">
        <v>43.9</v>
      </c>
      <c r="O39" s="116"/>
      <c r="P39" s="76">
        <f t="shared" si="0"/>
        <v>59</v>
      </c>
      <c r="Q39" s="147">
        <v>74.9</v>
      </c>
      <c r="R39" s="152">
        <v>136.04</v>
      </c>
      <c r="S39" s="116"/>
    </row>
    <row r="40" spans="7:19" ht="14.25">
      <c r="G40" s="76">
        <v>54</v>
      </c>
      <c r="H40" s="149">
        <v>4870</v>
      </c>
      <c r="I40" s="150">
        <v>3930</v>
      </c>
      <c r="J40" s="148">
        <v>63.3</v>
      </c>
      <c r="K40" s="152">
        <v>144.82</v>
      </c>
      <c r="L40" s="152">
        <v>139.05</v>
      </c>
      <c r="M40" s="148">
        <v>68.5</v>
      </c>
      <c r="N40" s="151">
        <v>43.4</v>
      </c>
      <c r="O40" s="116"/>
      <c r="P40" s="76">
        <f t="shared" si="0"/>
        <v>60</v>
      </c>
      <c r="Q40" s="147">
        <v>74</v>
      </c>
      <c r="R40" s="152">
        <v>138.65</v>
      </c>
      <c r="S40" s="116"/>
    </row>
    <row r="41" spans="7:19" ht="14.25">
      <c r="G41" s="76">
        <v>55</v>
      </c>
      <c r="H41" s="153">
        <v>4900</v>
      </c>
      <c r="I41" s="154">
        <v>3950</v>
      </c>
      <c r="J41" s="151">
        <v>62.2</v>
      </c>
      <c r="K41" s="155">
        <v>148.91</v>
      </c>
      <c r="L41" s="155">
        <v>143</v>
      </c>
      <c r="M41" s="151">
        <v>68.8</v>
      </c>
      <c r="N41" s="151">
        <v>42.8</v>
      </c>
      <c r="O41" s="116"/>
      <c r="P41" s="141">
        <f t="shared" si="0"/>
        <v>61</v>
      </c>
      <c r="Q41" s="156">
        <v>73</v>
      </c>
      <c r="R41" s="146">
        <v>141.18</v>
      </c>
      <c r="S41" s="116"/>
    </row>
    <row r="42" spans="7:19" ht="14.25">
      <c r="G42" s="141">
        <v>56</v>
      </c>
      <c r="H42" s="142">
        <v>4930</v>
      </c>
      <c r="I42" s="144">
        <v>3970</v>
      </c>
      <c r="J42" s="143">
        <v>61.1</v>
      </c>
      <c r="K42" s="146">
        <v>152.91</v>
      </c>
      <c r="L42" s="146">
        <v>146.85</v>
      </c>
      <c r="M42" s="143">
        <v>69.1</v>
      </c>
      <c r="N42" s="145">
        <v>42.2</v>
      </c>
      <c r="O42" s="116"/>
      <c r="P42" s="76">
        <f t="shared" si="0"/>
        <v>62</v>
      </c>
      <c r="Q42" s="147">
        <v>72</v>
      </c>
      <c r="R42" s="152">
        <v>143.62</v>
      </c>
      <c r="S42" s="116"/>
    </row>
    <row r="43" spans="7:19" ht="14.25">
      <c r="G43" s="76">
        <v>57</v>
      </c>
      <c r="H43" s="149">
        <v>4960</v>
      </c>
      <c r="I43" s="150">
        <v>3990</v>
      </c>
      <c r="J43" s="148">
        <v>60</v>
      </c>
      <c r="K43" s="152">
        <v>156.83</v>
      </c>
      <c r="L43" s="152">
        <v>150.63</v>
      </c>
      <c r="M43" s="148">
        <v>69.4</v>
      </c>
      <c r="N43" s="151">
        <v>41.6</v>
      </c>
      <c r="O43" s="116"/>
      <c r="P43" s="76">
        <f t="shared" si="0"/>
        <v>63</v>
      </c>
      <c r="Q43" s="147">
        <v>71</v>
      </c>
      <c r="R43" s="152">
        <v>145.96</v>
      </c>
      <c r="S43" s="116"/>
    </row>
    <row r="44" spans="7:19" ht="15" thickBot="1">
      <c r="G44" s="76">
        <v>58</v>
      </c>
      <c r="H44" s="149">
        <v>4990</v>
      </c>
      <c r="I44" s="150">
        <v>4010</v>
      </c>
      <c r="J44" s="148">
        <v>58.9</v>
      </c>
      <c r="K44" s="152">
        <v>160.67</v>
      </c>
      <c r="L44" s="152">
        <v>154.33</v>
      </c>
      <c r="M44" s="148">
        <v>69.6</v>
      </c>
      <c r="N44" s="151">
        <v>41</v>
      </c>
      <c r="O44" s="116"/>
      <c r="P44" s="76">
        <f t="shared" si="0"/>
        <v>64</v>
      </c>
      <c r="Q44" s="147">
        <v>70</v>
      </c>
      <c r="R44" s="152">
        <v>148.22</v>
      </c>
      <c r="S44" s="116"/>
    </row>
    <row r="45" spans="7:19" ht="14.25">
      <c r="G45" s="76">
        <v>59</v>
      </c>
      <c r="H45" s="149">
        <v>5020</v>
      </c>
      <c r="I45" s="150">
        <v>4030</v>
      </c>
      <c r="J45" s="148">
        <v>57.8</v>
      </c>
      <c r="K45" s="152">
        <v>164.43</v>
      </c>
      <c r="L45" s="152">
        <v>157.95</v>
      </c>
      <c r="M45" s="148">
        <v>69.8</v>
      </c>
      <c r="N45" s="151">
        <v>40.3</v>
      </c>
      <c r="O45" s="116"/>
      <c r="P45" s="158"/>
      <c r="Q45" s="159"/>
      <c r="R45" s="159"/>
      <c r="S45" s="160"/>
    </row>
    <row r="46" spans="7:18" ht="14.25">
      <c r="G46" s="76">
        <v>60</v>
      </c>
      <c r="H46" s="153">
        <v>5050</v>
      </c>
      <c r="I46" s="154">
        <v>4050</v>
      </c>
      <c r="J46" s="151">
        <v>56.6</v>
      </c>
      <c r="K46" s="155">
        <v>168.11</v>
      </c>
      <c r="L46" s="155">
        <v>161.49</v>
      </c>
      <c r="M46" s="151">
        <v>70</v>
      </c>
      <c r="N46" s="151">
        <v>39.6</v>
      </c>
      <c r="O46" s="116"/>
      <c r="P46" s="160"/>
      <c r="Q46" s="160"/>
      <c r="R46" s="160"/>
    </row>
    <row r="47" spans="7:15" ht="14.25">
      <c r="G47" s="141">
        <v>61</v>
      </c>
      <c r="H47" s="142">
        <v>5080</v>
      </c>
      <c r="I47" s="144">
        <v>4070</v>
      </c>
      <c r="J47" s="143">
        <v>55.5</v>
      </c>
      <c r="K47" s="146">
        <v>171.71</v>
      </c>
      <c r="L47" s="146">
        <v>164.95</v>
      </c>
      <c r="M47" s="143">
        <v>70.1</v>
      </c>
      <c r="N47" s="145">
        <v>38.9</v>
      </c>
      <c r="O47" s="116"/>
    </row>
    <row r="48" spans="7:15" ht="14.25">
      <c r="G48" s="76">
        <v>62</v>
      </c>
      <c r="H48" s="149">
        <v>5110</v>
      </c>
      <c r="I48" s="150">
        <v>4090</v>
      </c>
      <c r="J48" s="148">
        <v>54.4</v>
      </c>
      <c r="K48" s="152">
        <v>175.23</v>
      </c>
      <c r="L48" s="152">
        <v>168.34</v>
      </c>
      <c r="M48" s="148">
        <v>70.2</v>
      </c>
      <c r="N48" s="151">
        <v>38.2</v>
      </c>
      <c r="O48" s="116"/>
    </row>
    <row r="49" spans="7:15" ht="14.25">
      <c r="G49" s="76">
        <v>63</v>
      </c>
      <c r="H49" s="149">
        <v>5140</v>
      </c>
      <c r="I49" s="150">
        <v>4110</v>
      </c>
      <c r="J49" s="148">
        <v>53.2</v>
      </c>
      <c r="K49" s="152">
        <v>178.67</v>
      </c>
      <c r="L49" s="152">
        <v>171.64</v>
      </c>
      <c r="M49" s="148">
        <v>70.3</v>
      </c>
      <c r="N49" s="151">
        <v>37.4</v>
      </c>
      <c r="O49" s="116"/>
    </row>
    <row r="50" spans="7:15" ht="15" thickBot="1">
      <c r="G50" s="76">
        <v>64</v>
      </c>
      <c r="H50" s="149">
        <v>5170</v>
      </c>
      <c r="I50" s="150">
        <v>4130</v>
      </c>
      <c r="J50" s="148">
        <v>52.1</v>
      </c>
      <c r="K50" s="152">
        <v>182.02</v>
      </c>
      <c r="L50" s="152">
        <v>174.86</v>
      </c>
      <c r="M50" s="148">
        <v>70.4</v>
      </c>
      <c r="N50" s="151">
        <v>36.7</v>
      </c>
      <c r="O50" s="116"/>
    </row>
    <row r="51" spans="7:14" ht="14.25">
      <c r="G51" s="157"/>
      <c r="H51" s="157"/>
      <c r="I51" s="157"/>
      <c r="J51" s="157"/>
      <c r="K51" s="157"/>
      <c r="L51" s="157"/>
      <c r="M51" s="157"/>
      <c r="N51" s="157"/>
    </row>
  </sheetData>
  <sheetProtection/>
  <printOptions/>
  <pageMargins left="0.5" right="0.5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User09</dc:creator>
  <cp:keywords/>
  <dc:description/>
  <cp:lastModifiedBy>k-waku</cp:lastModifiedBy>
  <cp:lastPrinted>2002-09-06T00:18:15Z</cp:lastPrinted>
  <dcterms:created xsi:type="dcterms:W3CDTF">2002-07-25T00:12:21Z</dcterms:created>
  <dcterms:modified xsi:type="dcterms:W3CDTF">2018-05-26T05:51:00Z</dcterms:modified>
  <cp:category/>
  <cp:version/>
  <cp:contentType/>
  <cp:contentStatus/>
</cp:coreProperties>
</file>